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\My Stuff\HTML\Sites\Sites-Completed\Hooties Hackers\excel\"/>
    </mc:Choice>
  </mc:AlternateContent>
  <bookViews>
    <workbookView xWindow="0" yWindow="0" windowWidth="23040" windowHeight="9396"/>
  </bookViews>
  <sheets>
    <sheet name="Score" sheetId="1" r:id="rId1"/>
  </sheets>
  <calcPr calcId="152511"/>
</workbook>
</file>

<file path=xl/calcChain.xml><?xml version="1.0" encoding="utf-8"?>
<calcChain xmlns="http://schemas.openxmlformats.org/spreadsheetml/2006/main">
  <c r="U20" i="1" l="1"/>
  <c r="O20" i="1"/>
  <c r="I20" i="1"/>
  <c r="C20" i="1"/>
  <c r="F17" i="1"/>
  <c r="G17" i="1" s="1"/>
  <c r="F16" i="1"/>
  <c r="G16" i="1" s="1"/>
  <c r="F15" i="1"/>
  <c r="J15" i="1" s="1"/>
  <c r="L15" i="1" s="1"/>
  <c r="F14" i="1"/>
  <c r="J14" i="1" s="1"/>
  <c r="L14" i="1" s="1"/>
  <c r="F13" i="1"/>
  <c r="J13" i="1" s="1"/>
  <c r="L13" i="1" s="1"/>
  <c r="P13" i="1" s="1"/>
  <c r="R13" i="1" s="1"/>
  <c r="V13" i="1" s="1"/>
  <c r="X13" i="1" s="1"/>
  <c r="F12" i="1"/>
  <c r="J12" i="1" s="1"/>
  <c r="L12" i="1" s="1"/>
  <c r="F11" i="1"/>
  <c r="J11" i="1" s="1"/>
  <c r="L11" i="1" s="1"/>
  <c r="F10" i="1"/>
  <c r="G10" i="1" s="1"/>
  <c r="F9" i="1"/>
  <c r="J9" i="1" s="1"/>
  <c r="L9" i="1" s="1"/>
  <c r="F8" i="1"/>
  <c r="J8" i="1" s="1"/>
  <c r="L8" i="1" s="1"/>
  <c r="P8" i="1" s="1"/>
  <c r="R8" i="1" s="1"/>
  <c r="V8" i="1" s="1"/>
  <c r="X8" i="1" s="1"/>
  <c r="F7" i="1"/>
  <c r="G7" i="1" s="1"/>
  <c r="F6" i="1"/>
  <c r="G6" i="1" s="1"/>
  <c r="J17" i="1" l="1"/>
  <c r="L17" i="1" s="1"/>
  <c r="P17" i="1" s="1"/>
  <c r="R17" i="1" s="1"/>
  <c r="V17" i="1" s="1"/>
  <c r="X17" i="1" s="1"/>
  <c r="G12" i="1"/>
  <c r="G30" i="1" s="1"/>
  <c r="J16" i="1"/>
  <c r="L16" i="1" s="1"/>
  <c r="P16" i="1" s="1"/>
  <c r="R16" i="1" s="1"/>
  <c r="V16" i="1" s="1"/>
  <c r="X16" i="1" s="1"/>
  <c r="J10" i="1"/>
  <c r="L10" i="1" s="1"/>
  <c r="P10" i="1" s="1"/>
  <c r="R10" i="1" s="1"/>
  <c r="V10" i="1" s="1"/>
  <c r="X10" i="1" s="1"/>
  <c r="G14" i="1"/>
  <c r="G8" i="1"/>
  <c r="S8" i="1" s="1"/>
  <c r="G15" i="1"/>
  <c r="M15" i="1" s="1"/>
  <c r="G9" i="1"/>
  <c r="G13" i="1"/>
  <c r="S13" i="1" s="1"/>
  <c r="G11" i="1"/>
  <c r="J6" i="1"/>
  <c r="L6" i="1" s="1"/>
  <c r="P6" i="1" s="1"/>
  <c r="R6" i="1" s="1"/>
  <c r="V6" i="1" s="1"/>
  <c r="X6" i="1" s="1"/>
  <c r="J7" i="1"/>
  <c r="L7" i="1" s="1"/>
  <c r="P7" i="1" s="1"/>
  <c r="R7" i="1" s="1"/>
  <c r="V7" i="1" s="1"/>
  <c r="X7" i="1" s="1"/>
  <c r="G22" i="1"/>
  <c r="G28" i="1"/>
  <c r="G31" i="1"/>
  <c r="P11" i="1"/>
  <c r="R11" i="1" s="1"/>
  <c r="V11" i="1" s="1"/>
  <c r="X11" i="1" s="1"/>
  <c r="P12" i="1"/>
  <c r="R12" i="1" s="1"/>
  <c r="V12" i="1" s="1"/>
  <c r="X12" i="1" s="1"/>
  <c r="P14" i="1"/>
  <c r="R14" i="1" s="1"/>
  <c r="V14" i="1" s="1"/>
  <c r="X14" i="1" s="1"/>
  <c r="P15" i="1"/>
  <c r="R15" i="1" s="1"/>
  <c r="V15" i="1" s="1"/>
  <c r="X15" i="1" s="1"/>
  <c r="M9" i="1"/>
  <c r="M11" i="1"/>
  <c r="M12" i="1"/>
  <c r="Y13" i="1"/>
  <c r="M14" i="1"/>
  <c r="P9" i="1"/>
  <c r="R9" i="1" s="1"/>
  <c r="V9" i="1" s="1"/>
  <c r="X9" i="1" s="1"/>
  <c r="G29" i="1" l="1"/>
  <c r="F29" i="1" s="1"/>
  <c r="G23" i="1"/>
  <c r="G32" i="1"/>
  <c r="G24" i="1"/>
  <c r="G33" i="1"/>
  <c r="F33" i="1" s="1"/>
  <c r="G27" i="1"/>
  <c r="F27" i="1" s="1"/>
  <c r="G26" i="1"/>
  <c r="C26" i="1" s="1"/>
  <c r="G25" i="1"/>
  <c r="C25" i="1" s="1"/>
  <c r="M7" i="1"/>
  <c r="M16" i="1"/>
  <c r="Y6" i="1"/>
  <c r="M10" i="1"/>
  <c r="M17" i="1"/>
  <c r="M6" i="1"/>
  <c r="M8" i="1"/>
  <c r="Y8" i="1"/>
  <c r="M13" i="1"/>
  <c r="M26" i="1" s="1"/>
  <c r="L26" i="1" s="1"/>
  <c r="Y16" i="1"/>
  <c r="Y11" i="1"/>
  <c r="S6" i="1"/>
  <c r="Y15" i="1"/>
  <c r="S15" i="1"/>
  <c r="Y14" i="1"/>
  <c r="Y17" i="1"/>
  <c r="Y12" i="1"/>
  <c r="C31" i="1"/>
  <c r="H31" i="1"/>
  <c r="F31" i="1"/>
  <c r="H22" i="1"/>
  <c r="F22" i="1"/>
  <c r="C22" i="1"/>
  <c r="C29" i="1"/>
  <c r="C32" i="1"/>
  <c r="H32" i="1"/>
  <c r="F32" i="1"/>
  <c r="C30" i="1"/>
  <c r="H30" i="1"/>
  <c r="F30" i="1"/>
  <c r="C28" i="1"/>
  <c r="H28" i="1"/>
  <c r="F28" i="1"/>
  <c r="C24" i="1"/>
  <c r="H24" i="1"/>
  <c r="F24" i="1"/>
  <c r="C23" i="1"/>
  <c r="H23" i="1"/>
  <c r="F23" i="1"/>
  <c r="H33" i="1"/>
  <c r="Y7" i="1"/>
  <c r="Y10" i="1"/>
  <c r="Y9" i="1"/>
  <c r="S9" i="1"/>
  <c r="S17" i="1"/>
  <c r="S14" i="1"/>
  <c r="S11" i="1"/>
  <c r="M23" i="1"/>
  <c r="S10" i="1"/>
  <c r="S7" i="1"/>
  <c r="S16" i="1"/>
  <c r="S12" i="1"/>
  <c r="M30" i="1" l="1"/>
  <c r="L30" i="1" s="1"/>
  <c r="M31" i="1"/>
  <c r="M24" i="1"/>
  <c r="I24" i="1" s="1"/>
  <c r="M32" i="1"/>
  <c r="L32" i="1" s="1"/>
  <c r="M22" i="1"/>
  <c r="N22" i="1" s="1"/>
  <c r="M25" i="1"/>
  <c r="L25" i="1" s="1"/>
  <c r="M33" i="1"/>
  <c r="L33" i="1" s="1"/>
  <c r="M27" i="1"/>
  <c r="M28" i="1"/>
  <c r="L28" i="1" s="1"/>
  <c r="M29" i="1"/>
  <c r="L29" i="1" s="1"/>
  <c r="H27" i="1"/>
  <c r="H29" i="1"/>
  <c r="F26" i="1"/>
  <c r="H26" i="1"/>
  <c r="C27" i="1"/>
  <c r="F25" i="1"/>
  <c r="H25" i="1"/>
  <c r="C33" i="1"/>
  <c r="Y33" i="1"/>
  <c r="X33" i="1" s="1"/>
  <c r="L24" i="1"/>
  <c r="N26" i="1"/>
  <c r="I22" i="1"/>
  <c r="N31" i="1"/>
  <c r="S23" i="1"/>
  <c r="O23" i="1" s="1"/>
  <c r="Y26" i="1"/>
  <c r="U26" i="1" s="1"/>
  <c r="S22" i="1"/>
  <c r="S25" i="1"/>
  <c r="S26" i="1"/>
  <c r="S28" i="1"/>
  <c r="S29" i="1"/>
  <c r="S30" i="1"/>
  <c r="S31" i="1"/>
  <c r="S32" i="1"/>
  <c r="S33" i="1"/>
  <c r="N33" i="1"/>
  <c r="Y23" i="1"/>
  <c r="Y22" i="1"/>
  <c r="Y24" i="1"/>
  <c r="Y25" i="1"/>
  <c r="Y27" i="1"/>
  <c r="Y28" i="1"/>
  <c r="Y29" i="1"/>
  <c r="Y30" i="1"/>
  <c r="Y31" i="1"/>
  <c r="Y32" i="1"/>
  <c r="S24" i="1"/>
  <c r="S27" i="1"/>
  <c r="N24" i="1"/>
  <c r="L23" i="1"/>
  <c r="L31" i="1"/>
  <c r="I23" i="1"/>
  <c r="I26" i="1"/>
  <c r="I30" i="1"/>
  <c r="I31" i="1"/>
  <c r="I33" i="1"/>
  <c r="U33" i="1" l="1"/>
  <c r="I25" i="1"/>
  <c r="I29" i="1"/>
  <c r="L22" i="1"/>
  <c r="N27" i="1"/>
  <c r="N23" i="1"/>
  <c r="N30" i="1"/>
  <c r="N25" i="1"/>
  <c r="L27" i="1"/>
  <c r="I28" i="1"/>
  <c r="I27" i="1"/>
  <c r="N29" i="1"/>
  <c r="N32" i="1"/>
  <c r="I32" i="1"/>
  <c r="N28" i="1"/>
  <c r="R23" i="1"/>
  <c r="X26" i="1"/>
  <c r="T27" i="1"/>
  <c r="O27" i="1"/>
  <c r="R27" i="1"/>
  <c r="Z32" i="1"/>
  <c r="U32" i="1"/>
  <c r="X32" i="1"/>
  <c r="Z30" i="1"/>
  <c r="U30" i="1"/>
  <c r="X30" i="1"/>
  <c r="Z28" i="1"/>
  <c r="U28" i="1"/>
  <c r="X28" i="1"/>
  <c r="Z25" i="1"/>
  <c r="U25" i="1"/>
  <c r="X25" i="1"/>
  <c r="Z22" i="1"/>
  <c r="U22" i="1"/>
  <c r="X22" i="1"/>
  <c r="T32" i="1"/>
  <c r="O32" i="1"/>
  <c r="R32" i="1"/>
  <c r="T30" i="1"/>
  <c r="O30" i="1"/>
  <c r="R30" i="1"/>
  <c r="T28" i="1"/>
  <c r="O28" i="1"/>
  <c r="R28" i="1"/>
  <c r="T25" i="1"/>
  <c r="O25" i="1"/>
  <c r="R25" i="1"/>
  <c r="Z33" i="1"/>
  <c r="Z26" i="1"/>
  <c r="T24" i="1"/>
  <c r="O24" i="1"/>
  <c r="R24" i="1"/>
  <c r="Z31" i="1"/>
  <c r="U31" i="1"/>
  <c r="X31" i="1"/>
  <c r="Z29" i="1"/>
  <c r="U29" i="1"/>
  <c r="X29" i="1"/>
  <c r="Z27" i="1"/>
  <c r="U27" i="1"/>
  <c r="X27" i="1"/>
  <c r="Z24" i="1"/>
  <c r="U24" i="1"/>
  <c r="X24" i="1"/>
  <c r="Z23" i="1"/>
  <c r="U23" i="1"/>
  <c r="X23" i="1"/>
  <c r="T33" i="1"/>
  <c r="O33" i="1"/>
  <c r="R33" i="1"/>
  <c r="T31" i="1"/>
  <c r="O31" i="1"/>
  <c r="R31" i="1"/>
  <c r="T29" i="1"/>
  <c r="O29" i="1"/>
  <c r="R29" i="1"/>
  <c r="T26" i="1"/>
  <c r="O26" i="1"/>
  <c r="R26" i="1"/>
  <c r="T22" i="1"/>
  <c r="O22" i="1"/>
  <c r="R22" i="1"/>
  <c r="T23" i="1"/>
</calcChain>
</file>

<file path=xl/sharedStrings.xml><?xml version="1.0" encoding="utf-8"?>
<sst xmlns="http://schemas.openxmlformats.org/spreadsheetml/2006/main" count="79" uniqueCount="49">
  <si>
    <t>Year</t>
  </si>
  <si>
    <t>Oyster Bay</t>
  </si>
  <si>
    <t>Heritage</t>
  </si>
  <si>
    <t>White</t>
  </si>
  <si>
    <t>Tee:</t>
  </si>
  <si>
    <t>Tee:</t>
  </si>
  <si>
    <t>Rating:</t>
  </si>
  <si>
    <t>Rating:</t>
  </si>
  <si>
    <t>Date:</t>
  </si>
  <si>
    <t>Slope:</t>
  </si>
  <si>
    <t>Player</t>
  </si>
  <si>
    <t>Initial Handicap</t>
  </si>
  <si>
    <t>Day 1 Total</t>
  </si>
  <si>
    <t>Day 2 Total</t>
  </si>
  <si>
    <t>Day 3 Total</t>
  </si>
  <si>
    <t>Day 4 Total</t>
  </si>
  <si>
    <t>Adjusted Handicap</t>
  </si>
  <si>
    <t>Score</t>
  </si>
  <si>
    <t>Net</t>
  </si>
  <si>
    <t>Mark -</t>
  </si>
  <si>
    <t>Joe -</t>
  </si>
  <si>
    <t>Roger O -</t>
  </si>
  <si>
    <t>Bill S -</t>
  </si>
  <si>
    <t>Ian B -</t>
  </si>
  <si>
    <t>Carl -</t>
  </si>
  <si>
    <t>John P -</t>
  </si>
  <si>
    <t>Nick -</t>
  </si>
  <si>
    <t>Roger Mac -</t>
  </si>
  <si>
    <t>George -</t>
  </si>
  <si>
    <t>Leader Board</t>
  </si>
  <si>
    <t>Position</t>
  </si>
  <si>
    <t>Player</t>
  </si>
  <si>
    <t>Back</t>
  </si>
  <si>
    <t>Player</t>
  </si>
  <si>
    <t>Player</t>
  </si>
  <si>
    <t>Total</t>
  </si>
  <si>
    <t>Back</t>
  </si>
  <si>
    <t>Player</t>
  </si>
  <si>
    <t>Net</t>
  </si>
  <si>
    <t>Total</t>
  </si>
  <si>
    <t>Back</t>
  </si>
  <si>
    <t>Net = Score - Handicap</t>
  </si>
  <si>
    <t>Adj. Handicap = Net - Par / 2 + Handicap</t>
  </si>
  <si>
    <t>Green</t>
  </si>
  <si>
    <t xml:space="preserve"> ~</t>
  </si>
  <si>
    <t>Par:</t>
  </si>
  <si>
    <t>Arrowhead Lakes-Waterway</t>
  </si>
  <si>
    <t xml:space="preserve"> </t>
  </si>
  <si>
    <t>Heathland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</si>
</sst>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0.0"/>
  </numFmts>
  <fonts count="19" x14ac:knownFonts="1">
    <font>
      <sz val="10"/>
      <color rgb="FF000000"/>
      <name val="Times New Roman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00FF"/>
      <name val="Arial"/>
      <family val="2"/>
    </font>
    <font>
      <sz val="10"/>
      <color rgb="FF0000FF"/>
      <name val="Arial"/>
      <family val="2"/>
    </font>
    <font>
      <b/>
      <sz val="18"/>
      <color rgb="FFFFFFFF"/>
      <name val="Georgia"/>
      <family val="1"/>
    </font>
    <font>
      <sz val="10"/>
      <color rgb="FFC0C0C0"/>
      <name val="Arial"/>
      <family val="2"/>
    </font>
    <font>
      <b/>
      <sz val="10"/>
      <color rgb="FFC0C0C0"/>
      <name val="Arial"/>
      <family val="2"/>
    </font>
    <font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4"/>
      <color rgb="FF000000"/>
      <name val="Arial"/>
      <family val="2"/>
    </font>
    <font>
      <b/>
      <sz val="10"/>
      <color rgb="FFFFFFFF"/>
      <name val="Arial"/>
      <family val="2"/>
    </font>
    <font>
      <b/>
      <sz val="12"/>
      <color rgb="FF0000FF"/>
      <name val="Arial"/>
      <family val="2"/>
    </font>
    <font>
      <b/>
      <sz val="9"/>
      <color rgb="FF81793E"/>
      <name val="Times New Roman"/>
      <family val="1"/>
    </font>
    <font>
      <sz val="10"/>
      <name val="Arial"/>
      <family val="2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CC00"/>
      </patternFill>
    </fill>
    <fill>
      <patternFill patternType="solid">
        <fgColor rgb="FF95B3D7"/>
      </patternFill>
    </fill>
    <fill>
      <patternFill patternType="solid">
        <fgColor rgb="FF3366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000000"/>
      </top>
      <bottom style="double">
        <color rgb="FF000000"/>
      </bottom>
      <diagonal/>
    </border>
    <border>
      <left style="thin">
        <color rgb="FF969696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969696"/>
      </left>
      <right style="thin">
        <color rgb="FF969696"/>
      </right>
      <top/>
      <bottom style="thin">
        <color rgb="FF000000"/>
      </bottom>
      <diagonal/>
    </border>
    <border>
      <left style="thin">
        <color rgb="FF969696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969696"/>
      </left>
      <right/>
      <top/>
      <bottom style="thin">
        <color rgb="FF000000"/>
      </bottom>
      <diagonal/>
    </border>
    <border>
      <left style="thin">
        <color rgb="FF969696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969696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969696"/>
      </right>
      <top/>
      <bottom style="thin">
        <color rgb="FF000000"/>
      </bottom>
      <diagonal/>
    </border>
    <border>
      <left style="double">
        <color rgb="FF000000"/>
      </left>
      <right style="thin">
        <color rgb="FF969696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969696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2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0" fillId="0" borderId="0" xfId="0" applyFont="1" applyFill="1" applyAlignment="1"/>
    <xf numFmtId="0" fontId="9" fillId="0" borderId="0" xfId="0" applyFont="1" applyFill="1" applyAlignment="1"/>
    <xf numFmtId="1" fontId="3" fillId="0" borderId="25" xfId="0" applyNumberFormat="1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1" fontId="3" fillId="4" borderId="2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1" fontId="3" fillId="4" borderId="25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1" fontId="3" fillId="4" borderId="36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3" fillId="0" borderId="32" xfId="0" applyFont="1" applyFill="1" applyBorder="1" applyAlignment="1"/>
    <xf numFmtId="1" fontId="3" fillId="0" borderId="21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/>
    <xf numFmtId="1" fontId="3" fillId="0" borderId="34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/>
    <xf numFmtId="1" fontId="3" fillId="0" borderId="17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1" fontId="3" fillId="0" borderId="20" xfId="0" applyNumberFormat="1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right"/>
    </xf>
    <xf numFmtId="0" fontId="3" fillId="0" borderId="3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 textRotation="90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/>
    <xf numFmtId="0" fontId="4" fillId="0" borderId="34" xfId="0" applyFont="1" applyFill="1" applyBorder="1" applyAlignment="1">
      <alignment horizontal="center" vertical="center" textRotation="90" wrapText="1"/>
    </xf>
    <xf numFmtId="0" fontId="3" fillId="0" borderId="9" xfId="0" applyFont="1" applyFill="1" applyBorder="1" applyAlignment="1"/>
    <xf numFmtId="0" fontId="9" fillId="0" borderId="0" xfId="0" applyFont="1" applyFill="1" applyBorder="1" applyAlignment="1"/>
    <xf numFmtId="1" fontId="9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center"/>
    </xf>
    <xf numFmtId="1" fontId="3" fillId="6" borderId="29" xfId="0" applyNumberFormat="1" applyFont="1" applyFill="1" applyBorder="1" applyAlignment="1">
      <alignment horizontal="center"/>
    </xf>
    <xf numFmtId="1" fontId="3" fillId="6" borderId="25" xfId="0" applyNumberFormat="1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1" fontId="3" fillId="6" borderId="14" xfId="0" applyNumberFormat="1" applyFont="1" applyFill="1" applyBorder="1" applyAlignment="1">
      <alignment horizontal="center"/>
    </xf>
    <xf numFmtId="1" fontId="3" fillId="6" borderId="44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6" borderId="45" xfId="0" applyNumberFormat="1" applyFont="1" applyFill="1" applyBorder="1" applyAlignment="1">
      <alignment horizontal="center"/>
    </xf>
    <xf numFmtId="1" fontId="3" fillId="6" borderId="17" xfId="0" applyNumberFormat="1" applyFont="1" applyFill="1" applyBorder="1" applyAlignment="1">
      <alignment horizontal="center"/>
    </xf>
    <xf numFmtId="1" fontId="3" fillId="4" borderId="45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0" borderId="45" xfId="0" applyNumberFormat="1" applyFont="1" applyFill="1" applyBorder="1" applyAlignment="1">
      <alignment horizontal="center"/>
    </xf>
    <xf numFmtId="1" fontId="3" fillId="6" borderId="19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left"/>
    </xf>
    <xf numFmtId="1" fontId="9" fillId="0" borderId="0" xfId="0" applyNumberFormat="1" applyFont="1" applyFill="1" applyAlignment="1"/>
    <xf numFmtId="0" fontId="11" fillId="0" borderId="0" xfId="0" applyFont="1" applyFill="1" applyAlignment="1">
      <alignment horizontal="center" vertical="center"/>
    </xf>
    <xf numFmtId="0" fontId="14" fillId="7" borderId="1" xfId="0" applyFont="1" applyFill="1" applyBorder="1" applyAlignment="1">
      <alignment horizontal="center" vertical="center" textRotation="90"/>
    </xf>
    <xf numFmtId="0" fontId="16" fillId="0" borderId="0" xfId="0" applyFont="1" applyAlignment="1">
      <alignment horizontal="left"/>
    </xf>
    <xf numFmtId="0" fontId="2" fillId="0" borderId="0" xfId="0" applyFont="1"/>
    <xf numFmtId="1" fontId="4" fillId="8" borderId="15" xfId="0" applyNumberFormat="1" applyFont="1" applyFill="1" applyBorder="1" applyAlignment="1">
      <alignment horizontal="center"/>
    </xf>
    <xf numFmtId="1" fontId="4" fillId="8" borderId="17" xfId="0" applyNumberFormat="1" applyFont="1" applyFill="1" applyBorder="1" applyAlignment="1">
      <alignment horizontal="center"/>
    </xf>
    <xf numFmtId="1" fontId="4" fillId="8" borderId="19" xfId="0" applyNumberFormat="1" applyFont="1" applyFill="1" applyBorder="1" applyAlignment="1">
      <alignment horizontal="center"/>
    </xf>
    <xf numFmtId="1" fontId="4" fillId="0" borderId="15" xfId="0" applyNumberFormat="1" applyFont="1" applyFill="1" applyBorder="1" applyAlignment="1">
      <alignment horizontal="center"/>
    </xf>
    <xf numFmtId="1" fontId="4" fillId="0" borderId="17" xfId="0" applyNumberFormat="1" applyFont="1" applyFill="1" applyBorder="1" applyAlignment="1">
      <alignment horizontal="center"/>
    </xf>
    <xf numFmtId="1" fontId="4" fillId="0" borderId="19" xfId="0" applyNumberFormat="1" applyFont="1" applyFill="1" applyBorder="1" applyAlignment="1">
      <alignment horizontal="center"/>
    </xf>
    <xf numFmtId="1" fontId="3" fillId="9" borderId="21" xfId="0" applyNumberFormat="1" applyFont="1" applyFill="1" applyBorder="1" applyAlignment="1">
      <alignment horizontal="center"/>
    </xf>
    <xf numFmtId="1" fontId="3" fillId="9" borderId="2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" fontId="3" fillId="0" borderId="33" xfId="0" applyNumberFormat="1" applyFont="1" applyFill="1" applyBorder="1" applyAlignment="1">
      <alignment horizontal="center"/>
    </xf>
    <xf numFmtId="0" fontId="12" fillId="0" borderId="48" xfId="0" applyFont="1" applyFill="1" applyBorder="1" applyAlignment="1">
      <alignment horizontal="center"/>
    </xf>
    <xf numFmtId="0" fontId="12" fillId="0" borderId="49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12" fillId="0" borderId="4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6" fillId="8" borderId="46" xfId="0" applyFont="1" applyFill="1" applyBorder="1" applyAlignment="1">
      <alignment horizontal="center" vertical="center"/>
    </xf>
    <xf numFmtId="0" fontId="6" fillId="8" borderId="47" xfId="0" applyFont="1" applyFill="1" applyBorder="1" applyAlignment="1">
      <alignment horizontal="center" vertical="center"/>
    </xf>
    <xf numFmtId="0" fontId="6" fillId="8" borderId="50" xfId="0" applyFont="1" applyFill="1" applyBorder="1" applyAlignment="1">
      <alignment horizontal="center" vertical="center"/>
    </xf>
    <xf numFmtId="0" fontId="6" fillId="8" borderId="5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8" borderId="52" xfId="0" applyFont="1" applyFill="1" applyBorder="1" applyAlignment="1">
      <alignment horizontal="center" vertical="center"/>
    </xf>
    <xf numFmtId="0" fontId="6" fillId="8" borderId="53" xfId="0" applyFont="1" applyFill="1" applyBorder="1" applyAlignment="1">
      <alignment horizontal="center" vertical="center"/>
    </xf>
    <xf numFmtId="0" fontId="6" fillId="8" borderId="48" xfId="0" applyFont="1" applyFill="1" applyBorder="1" applyAlignment="1">
      <alignment horizontal="center" vertical="center"/>
    </xf>
    <xf numFmtId="0" fontId="6" fillId="8" borderId="49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8" fillId="7" borderId="39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17" fillId="4" borderId="37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17" fillId="4" borderId="30" xfId="0" applyFont="1" applyFill="1" applyBorder="1" applyAlignment="1">
      <alignment horizontal="center"/>
    </xf>
    <xf numFmtId="0" fontId="17" fillId="6" borderId="4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0" fontId="17" fillId="6" borderId="37" xfId="0" applyFont="1" applyFill="1" applyBorder="1" applyAlignment="1">
      <alignment horizontal="center"/>
    </xf>
    <xf numFmtId="0" fontId="17" fillId="6" borderId="24" xfId="0" applyFont="1" applyFill="1" applyBorder="1" applyAlignment="1">
      <alignment horizontal="center"/>
    </xf>
    <xf numFmtId="0" fontId="17" fillId="4" borderId="40" xfId="0" applyFont="1" applyFill="1" applyBorder="1" applyAlignment="1">
      <alignment horizontal="center"/>
    </xf>
    <xf numFmtId="0" fontId="17" fillId="4" borderId="12" xfId="0" applyFont="1" applyFill="1" applyBorder="1" applyAlignment="1">
      <alignment horizontal="center"/>
    </xf>
    <xf numFmtId="0" fontId="17" fillId="4" borderId="31" xfId="0" applyFont="1" applyFill="1" applyBorder="1" applyAlignment="1">
      <alignment horizontal="center"/>
    </xf>
    <xf numFmtId="0" fontId="17" fillId="6" borderId="38" xfId="0" applyFont="1" applyFill="1" applyBorder="1" applyAlignment="1">
      <alignment horizontal="center"/>
    </xf>
    <xf numFmtId="0" fontId="17" fillId="6" borderId="13" xfId="0" applyFont="1" applyFill="1" applyBorder="1" applyAlignment="1">
      <alignment horizontal="center"/>
    </xf>
    <xf numFmtId="0" fontId="17" fillId="0" borderId="4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/>
    </xf>
    <xf numFmtId="0" fontId="17" fillId="0" borderId="37" xfId="0" applyFont="1" applyFill="1" applyBorder="1" applyAlignment="1">
      <alignment horizontal="center"/>
    </xf>
    <xf numFmtId="0" fontId="17" fillId="0" borderId="24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7" fillId="6" borderId="42" xfId="0" applyFont="1" applyFill="1" applyBorder="1" applyAlignment="1">
      <alignment horizontal="center"/>
    </xf>
    <xf numFmtId="0" fontId="18" fillId="0" borderId="4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511969</xdr:colOff>
      <xdr:row>33</xdr:row>
      <xdr:rowOff>47626</xdr:rowOff>
    </xdr:from>
    <xdr:to>
      <xdr:col>18</xdr:col>
      <xdr:colOff>273844</xdr:colOff>
      <xdr:row>43</xdr:row>
      <xdr:rowOff>59230</xdr:rowOff>
    </xdr:to>
    <xdr:pic>
      <xdr:nvPicPr>
        <xdr:cNvPr id="11" name="Picture 10" descr="hole16H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157" y="8560595"/>
          <a:ext cx="4393406" cy="1749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7"/>
  <sheetViews>
    <sheetView tabSelected="1" zoomScale="80" zoomScaleNormal="80" workbookViewId="0">
      <pane xSplit="2" topLeftCell="C1" activePane="topRight" state="frozen"/>
      <selection pane="topRight" activeCell="V1" sqref="V1:Y1"/>
    </sheetView>
  </sheetViews>
  <sheetFormatPr defaultColWidth="13.44140625" defaultRowHeight="13.2" x14ac:dyDescent="0.25"/>
  <cols>
    <col min="1" max="1" width="9.109375" style="1" customWidth="1"/>
    <col min="2" max="2" width="12.6640625" style="1" customWidth="1"/>
    <col min="3" max="4" width="10" style="1" customWidth="1"/>
    <col min="5" max="5" width="7.33203125" style="1" customWidth="1"/>
    <col min="6" max="7" width="9.33203125" style="1" customWidth="1"/>
    <col min="8" max="8" width="8.33203125" style="1" customWidth="1"/>
    <col min="9" max="10" width="10" style="1" customWidth="1"/>
    <col min="11" max="11" width="7.33203125" style="1" customWidth="1"/>
    <col min="12" max="13" width="9.33203125" style="1" customWidth="1"/>
    <col min="14" max="14" width="8.33203125" style="1" customWidth="1"/>
    <col min="15" max="16" width="10" style="1" customWidth="1"/>
    <col min="17" max="17" width="7.33203125" style="1" customWidth="1"/>
    <col min="18" max="19" width="9.33203125" style="1" customWidth="1"/>
    <col min="20" max="20" width="8.33203125" style="1" customWidth="1"/>
    <col min="21" max="22" width="10" style="1" customWidth="1"/>
    <col min="23" max="23" width="7.33203125" style="1" customWidth="1"/>
    <col min="24" max="25" width="9.33203125" style="1" customWidth="1"/>
    <col min="26" max="26" width="8.33203125" style="1" customWidth="1"/>
    <col min="27" max="28" width="10" style="1" customWidth="1"/>
    <col min="29" max="29" width="7.33203125" style="1" customWidth="1"/>
    <col min="30" max="31" width="9.33203125" style="1" customWidth="1"/>
    <col min="32" max="32" width="8.33203125" style="1" customWidth="1"/>
    <col min="33" max="33" width="8.44140625" style="1" customWidth="1"/>
    <col min="34" max="35" width="10" style="1" customWidth="1"/>
    <col min="36" max="37" width="11.44140625" style="1" customWidth="1"/>
    <col min="38" max="39" width="13.44140625" style="1" customWidth="1"/>
    <col min="40" max="16384" width="13.44140625" style="1"/>
  </cols>
  <sheetData>
    <row r="1" spans="1:29" s="2" customFormat="1" ht="16.2" thickTop="1" x14ac:dyDescent="0.3">
      <c r="A1" s="95" t="s">
        <v>0</v>
      </c>
      <c r="B1" s="96"/>
      <c r="C1" s="1"/>
      <c r="D1" s="89" t="s">
        <v>46</v>
      </c>
      <c r="E1" s="90"/>
      <c r="F1" s="90"/>
      <c r="G1" s="91"/>
      <c r="H1" s="31"/>
      <c r="I1" s="32"/>
      <c r="J1" s="89" t="s">
        <v>2</v>
      </c>
      <c r="K1" s="90"/>
      <c r="L1" s="90"/>
      <c r="M1" s="91"/>
      <c r="N1" s="33"/>
      <c r="O1" s="34"/>
      <c r="P1" s="89" t="s">
        <v>1</v>
      </c>
      <c r="Q1" s="90"/>
      <c r="R1" s="90"/>
      <c r="S1" s="91"/>
      <c r="T1" s="31"/>
      <c r="U1" s="32"/>
      <c r="V1" s="92" t="s">
        <v>48</v>
      </c>
      <c r="W1" s="93"/>
      <c r="X1" s="93"/>
      <c r="Y1" s="94"/>
      <c r="Z1" s="31"/>
      <c r="AA1" s="34"/>
      <c r="AB1" s="33"/>
    </row>
    <row r="2" spans="1:29" s="2" customFormat="1" ht="12.75" customHeight="1" x14ac:dyDescent="0.25">
      <c r="A2" s="97"/>
      <c r="B2" s="98"/>
      <c r="C2" s="1"/>
      <c r="D2" s="35" t="s">
        <v>5</v>
      </c>
      <c r="E2" s="99" t="s">
        <v>3</v>
      </c>
      <c r="F2" s="99"/>
      <c r="G2" s="100"/>
      <c r="H2" s="34"/>
      <c r="I2" s="34"/>
      <c r="J2" s="35" t="s">
        <v>5</v>
      </c>
      <c r="K2" s="99" t="s">
        <v>3</v>
      </c>
      <c r="L2" s="99"/>
      <c r="M2" s="100"/>
      <c r="N2" s="34"/>
      <c r="O2" s="34"/>
      <c r="P2" s="35" t="s">
        <v>5</v>
      </c>
      <c r="Q2" s="99" t="s">
        <v>3</v>
      </c>
      <c r="R2" s="99"/>
      <c r="S2" s="100"/>
      <c r="T2" s="36"/>
      <c r="U2" s="32"/>
      <c r="V2" s="35" t="s">
        <v>4</v>
      </c>
      <c r="W2" s="99" t="s">
        <v>43</v>
      </c>
      <c r="X2" s="99"/>
      <c r="Y2" s="100"/>
      <c r="Z2" s="36"/>
      <c r="AA2" s="34"/>
      <c r="AB2" s="34"/>
    </row>
    <row r="3" spans="1:29" s="2" customFormat="1" ht="12.75" customHeight="1" x14ac:dyDescent="0.25">
      <c r="A3" s="104">
        <v>2014</v>
      </c>
      <c r="B3" s="105"/>
      <c r="C3" s="1"/>
      <c r="D3" s="35" t="s">
        <v>7</v>
      </c>
      <c r="E3" s="69">
        <v>69.2</v>
      </c>
      <c r="F3" s="52" t="s">
        <v>8</v>
      </c>
      <c r="G3" s="68">
        <v>41791</v>
      </c>
      <c r="H3" s="34"/>
      <c r="I3" s="34"/>
      <c r="J3" s="35" t="s">
        <v>7</v>
      </c>
      <c r="K3" s="69">
        <v>71.099999999999994</v>
      </c>
      <c r="L3" s="52" t="s">
        <v>8</v>
      </c>
      <c r="M3" s="68">
        <v>41792</v>
      </c>
      <c r="N3" s="34"/>
      <c r="O3" s="34"/>
      <c r="P3" s="35" t="s">
        <v>7</v>
      </c>
      <c r="Q3" s="69">
        <v>67.599999999999994</v>
      </c>
      <c r="R3" s="52" t="s">
        <v>8</v>
      </c>
      <c r="S3" s="68">
        <v>41794</v>
      </c>
      <c r="T3" s="36"/>
      <c r="U3" s="32"/>
      <c r="V3" s="35" t="s">
        <v>6</v>
      </c>
      <c r="W3" s="69">
        <v>69.900000000000006</v>
      </c>
      <c r="X3" s="52" t="s">
        <v>8</v>
      </c>
      <c r="Y3" s="68">
        <v>41796</v>
      </c>
      <c r="Z3" s="36"/>
      <c r="AA3" s="34"/>
      <c r="AB3" s="34"/>
    </row>
    <row r="4" spans="1:29" s="2" customFormat="1" ht="13.5" customHeight="1" thickBot="1" x14ac:dyDescent="0.3">
      <c r="A4" s="106"/>
      <c r="B4" s="107"/>
      <c r="C4" s="1"/>
      <c r="D4" s="67" t="s">
        <v>9</v>
      </c>
      <c r="E4" s="66">
        <v>125</v>
      </c>
      <c r="F4" s="37" t="s">
        <v>45</v>
      </c>
      <c r="G4" s="38">
        <v>72</v>
      </c>
      <c r="H4" s="39"/>
      <c r="I4" s="1"/>
      <c r="J4" s="67" t="s">
        <v>9</v>
      </c>
      <c r="K4" s="66">
        <v>127</v>
      </c>
      <c r="L4" s="37" t="s">
        <v>45</v>
      </c>
      <c r="M4" s="38">
        <v>71</v>
      </c>
      <c r="N4" s="39"/>
      <c r="O4" s="40"/>
      <c r="P4" s="67" t="s">
        <v>9</v>
      </c>
      <c r="Q4" s="66">
        <v>120</v>
      </c>
      <c r="R4" s="37" t="s">
        <v>45</v>
      </c>
      <c r="S4" s="38">
        <v>70</v>
      </c>
      <c r="T4" s="41"/>
      <c r="U4" s="42"/>
      <c r="V4" s="67" t="s">
        <v>9</v>
      </c>
      <c r="W4" s="66">
        <v>131</v>
      </c>
      <c r="X4" s="37" t="s">
        <v>45</v>
      </c>
      <c r="Y4" s="38">
        <v>72</v>
      </c>
      <c r="Z4" s="41"/>
      <c r="AA4" s="83"/>
      <c r="AB4" s="39"/>
    </row>
    <row r="5" spans="1:29" s="3" customFormat="1" ht="58.5" customHeight="1" thickTop="1" thickBot="1" x14ac:dyDescent="0.35">
      <c r="A5" s="108" t="s">
        <v>10</v>
      </c>
      <c r="B5" s="109"/>
      <c r="C5" s="1"/>
      <c r="D5" s="46" t="s">
        <v>11</v>
      </c>
      <c r="E5" s="72" t="s">
        <v>17</v>
      </c>
      <c r="F5" s="43" t="s">
        <v>18</v>
      </c>
      <c r="G5" s="44" t="s">
        <v>12</v>
      </c>
      <c r="H5" s="45"/>
      <c r="I5" s="1"/>
      <c r="J5" s="46" t="s">
        <v>16</v>
      </c>
      <c r="K5" s="72" t="s">
        <v>17</v>
      </c>
      <c r="L5" s="43" t="s">
        <v>18</v>
      </c>
      <c r="M5" s="44" t="s">
        <v>13</v>
      </c>
      <c r="N5" s="45"/>
      <c r="O5" s="47"/>
      <c r="P5" s="46" t="s">
        <v>16</v>
      </c>
      <c r="Q5" s="72" t="s">
        <v>17</v>
      </c>
      <c r="R5" s="43" t="s">
        <v>18</v>
      </c>
      <c r="S5" s="44" t="s">
        <v>14</v>
      </c>
      <c r="T5" s="48"/>
      <c r="U5" s="49"/>
      <c r="V5" s="46" t="s">
        <v>16</v>
      </c>
      <c r="W5" s="72" t="s">
        <v>17</v>
      </c>
      <c r="X5" s="43" t="s">
        <v>18</v>
      </c>
      <c r="Y5" s="44" t="s">
        <v>15</v>
      </c>
      <c r="Z5" s="48"/>
      <c r="AA5" s="47"/>
      <c r="AB5" s="45"/>
    </row>
    <row r="6" spans="1:29" ht="20.100000000000001" customHeight="1" thickTop="1" x14ac:dyDescent="0.25">
      <c r="A6" s="85" t="s">
        <v>22</v>
      </c>
      <c r="B6" s="86"/>
      <c r="C6" s="20"/>
      <c r="D6" s="81">
        <v>16</v>
      </c>
      <c r="E6" s="75">
        <v>92</v>
      </c>
      <c r="F6" s="78">
        <f t="shared" ref="F6:F17" si="0">E6-D6</f>
        <v>76</v>
      </c>
      <c r="G6" s="22">
        <f t="shared" ref="G6:G17" si="1">F6</f>
        <v>76</v>
      </c>
      <c r="H6" s="23"/>
      <c r="I6" s="24"/>
      <c r="J6" s="21">
        <f>ROUND(((F6-G4)/2)+D6,0)</f>
        <v>18</v>
      </c>
      <c r="K6" s="75">
        <v>93</v>
      </c>
      <c r="L6" s="78">
        <f t="shared" ref="L6:L17" si="2">(K6-J6)</f>
        <v>75</v>
      </c>
      <c r="M6" s="22">
        <f t="shared" ref="M6:M17" si="3">SUM(G6,L6)</f>
        <v>151</v>
      </c>
      <c r="N6" s="23"/>
      <c r="O6" s="24"/>
      <c r="P6" s="21">
        <f>ROUND(((L6-M4)/2)+J6,0)</f>
        <v>20</v>
      </c>
      <c r="Q6" s="75">
        <v>96</v>
      </c>
      <c r="R6" s="78">
        <f t="shared" ref="R6:R17" si="4">Q6-P6</f>
        <v>76</v>
      </c>
      <c r="S6" s="22">
        <f t="shared" ref="S6:S17" si="5">SUM(G6,L6,R6)</f>
        <v>227</v>
      </c>
      <c r="T6" s="25"/>
      <c r="U6" s="26"/>
      <c r="V6" s="21">
        <f>ROUND(((R6-S4)/2)+P6,0)</f>
        <v>23</v>
      </c>
      <c r="W6" s="75">
        <v>89</v>
      </c>
      <c r="X6" s="78">
        <f t="shared" ref="X6:X17" si="6">(W6-V6)</f>
        <v>66</v>
      </c>
      <c r="Y6" s="22">
        <f t="shared" ref="Y6:Y17" si="7">SUM(G6,L6,R6,X6)</f>
        <v>293</v>
      </c>
      <c r="Z6" s="25"/>
      <c r="AA6" s="24"/>
      <c r="AB6" s="23"/>
      <c r="AC6" s="3"/>
    </row>
    <row r="7" spans="1:29" ht="20.100000000000001" customHeight="1" x14ac:dyDescent="0.25">
      <c r="A7" s="85" t="s">
        <v>24</v>
      </c>
      <c r="B7" s="86"/>
      <c r="C7" s="20"/>
      <c r="D7" s="82">
        <v>22</v>
      </c>
      <c r="E7" s="76">
        <v>96</v>
      </c>
      <c r="F7" s="79">
        <f t="shared" si="0"/>
        <v>74</v>
      </c>
      <c r="G7" s="28">
        <f t="shared" si="1"/>
        <v>74</v>
      </c>
      <c r="H7" s="23"/>
      <c r="I7" s="24"/>
      <c r="J7" s="19">
        <f>ROUND(((F7-G4)/2)+D7,0)</f>
        <v>23</v>
      </c>
      <c r="K7" s="76">
        <v>91</v>
      </c>
      <c r="L7" s="79">
        <f t="shared" si="2"/>
        <v>68</v>
      </c>
      <c r="M7" s="28">
        <f t="shared" si="3"/>
        <v>142</v>
      </c>
      <c r="N7" s="23"/>
      <c r="O7" s="24"/>
      <c r="P7" s="19">
        <f>ROUND(((L7-M4)/2)+J7,0)</f>
        <v>22</v>
      </c>
      <c r="Q7" s="76">
        <v>95</v>
      </c>
      <c r="R7" s="79">
        <f t="shared" si="4"/>
        <v>73</v>
      </c>
      <c r="S7" s="28">
        <f t="shared" si="5"/>
        <v>215</v>
      </c>
      <c r="T7" s="25"/>
      <c r="U7" s="26"/>
      <c r="V7" s="19">
        <f>ROUND(((R7-S4)/2)+P7,0)</f>
        <v>24</v>
      </c>
      <c r="W7" s="76">
        <v>90</v>
      </c>
      <c r="X7" s="79">
        <f t="shared" si="6"/>
        <v>66</v>
      </c>
      <c r="Y7" s="28">
        <f t="shared" si="7"/>
        <v>281</v>
      </c>
      <c r="Z7" s="25"/>
      <c r="AA7" s="24"/>
      <c r="AB7" s="23"/>
      <c r="AC7" s="3"/>
    </row>
    <row r="8" spans="1:29" ht="20.100000000000001" customHeight="1" x14ac:dyDescent="0.25">
      <c r="A8" s="85" t="s">
        <v>28</v>
      </c>
      <c r="B8" s="86"/>
      <c r="C8" s="20"/>
      <c r="D8" s="82">
        <v>36</v>
      </c>
      <c r="E8" s="76">
        <v>107</v>
      </c>
      <c r="F8" s="79">
        <f t="shared" si="0"/>
        <v>71</v>
      </c>
      <c r="G8" s="28">
        <f t="shared" si="1"/>
        <v>71</v>
      </c>
      <c r="H8" s="73"/>
      <c r="I8" s="24"/>
      <c r="J8" s="19">
        <f>ROUND(((F8-G4)/2)+D8,0)</f>
        <v>36</v>
      </c>
      <c r="K8" s="76">
        <v>118</v>
      </c>
      <c r="L8" s="79">
        <f t="shared" si="2"/>
        <v>82</v>
      </c>
      <c r="M8" s="28">
        <f t="shared" si="3"/>
        <v>153</v>
      </c>
      <c r="N8" s="23"/>
      <c r="O8" s="24"/>
      <c r="P8" s="19">
        <f>ROUND(((L8-M4)/2)+J8,0)</f>
        <v>42</v>
      </c>
      <c r="Q8" s="76">
        <v>112</v>
      </c>
      <c r="R8" s="79">
        <f t="shared" si="4"/>
        <v>70</v>
      </c>
      <c r="S8" s="28">
        <f t="shared" si="5"/>
        <v>223</v>
      </c>
      <c r="T8" s="25"/>
      <c r="U8" s="26"/>
      <c r="V8" s="19">
        <f>ROUND(((R8-S4)/2)+P8,0)</f>
        <v>42</v>
      </c>
      <c r="W8" s="76">
        <v>107</v>
      </c>
      <c r="X8" s="79">
        <f t="shared" si="6"/>
        <v>65</v>
      </c>
      <c r="Y8" s="28">
        <f t="shared" si="7"/>
        <v>288</v>
      </c>
      <c r="Z8" s="25"/>
      <c r="AA8" s="24"/>
      <c r="AB8" s="23"/>
      <c r="AC8" s="3"/>
    </row>
    <row r="9" spans="1:29" ht="20.100000000000001" customHeight="1" x14ac:dyDescent="0.25">
      <c r="A9" s="85" t="s">
        <v>23</v>
      </c>
      <c r="B9" s="86"/>
      <c r="C9" s="20"/>
      <c r="D9" s="82">
        <v>16</v>
      </c>
      <c r="E9" s="76">
        <v>87</v>
      </c>
      <c r="F9" s="79">
        <f t="shared" si="0"/>
        <v>71</v>
      </c>
      <c r="G9" s="28">
        <f t="shared" si="1"/>
        <v>71</v>
      </c>
      <c r="H9"/>
      <c r="I9" s="24"/>
      <c r="J9" s="19">
        <f>ROUND(((F9-G4)/2)+D9,0)</f>
        <v>16</v>
      </c>
      <c r="K9" s="76">
        <v>95</v>
      </c>
      <c r="L9" s="79">
        <f t="shared" si="2"/>
        <v>79</v>
      </c>
      <c r="M9" s="28">
        <f t="shared" si="3"/>
        <v>150</v>
      </c>
      <c r="N9" s="23"/>
      <c r="O9" s="24"/>
      <c r="P9" s="19">
        <f>ROUND(((L9-M4)/2)+J9,0)</f>
        <v>20</v>
      </c>
      <c r="Q9" s="76">
        <v>100</v>
      </c>
      <c r="R9" s="79">
        <f t="shared" si="4"/>
        <v>80</v>
      </c>
      <c r="S9" s="28">
        <f t="shared" si="5"/>
        <v>230</v>
      </c>
      <c r="T9" s="25"/>
      <c r="U9" s="26"/>
      <c r="V9" s="19">
        <f>ROUND(((R9-S4)/2)+P9,0)</f>
        <v>25</v>
      </c>
      <c r="W9" s="76">
        <v>85</v>
      </c>
      <c r="X9" s="79">
        <f t="shared" si="6"/>
        <v>60</v>
      </c>
      <c r="Y9" s="28">
        <f t="shared" si="7"/>
        <v>290</v>
      </c>
      <c r="Z9" s="25"/>
      <c r="AA9" s="24"/>
      <c r="AB9" s="23"/>
      <c r="AC9" s="3"/>
    </row>
    <row r="10" spans="1:29" ht="20.100000000000001" customHeight="1" x14ac:dyDescent="0.25">
      <c r="A10" s="85" t="s">
        <v>20</v>
      </c>
      <c r="B10" s="86"/>
      <c r="C10" s="20"/>
      <c r="D10" s="82">
        <v>11</v>
      </c>
      <c r="E10" s="76">
        <v>98</v>
      </c>
      <c r="F10" s="79">
        <f t="shared" si="0"/>
        <v>87</v>
      </c>
      <c r="G10" s="28">
        <f t="shared" si="1"/>
        <v>87</v>
      </c>
      <c r="H10" s="74"/>
      <c r="I10" s="24"/>
      <c r="J10" s="19">
        <f>ROUND(((F10-G4)/2)+D10,0)</f>
        <v>19</v>
      </c>
      <c r="K10" s="76">
        <v>94</v>
      </c>
      <c r="L10" s="79">
        <f t="shared" si="2"/>
        <v>75</v>
      </c>
      <c r="M10" s="28">
        <f t="shared" si="3"/>
        <v>162</v>
      </c>
      <c r="N10" s="23"/>
      <c r="O10" s="24"/>
      <c r="P10" s="19">
        <f>ROUND(((L10-M4)/2)+J10,0)</f>
        <v>21</v>
      </c>
      <c r="Q10" s="76">
        <v>91</v>
      </c>
      <c r="R10" s="79">
        <f t="shared" si="4"/>
        <v>70</v>
      </c>
      <c r="S10" s="28">
        <f t="shared" si="5"/>
        <v>232</v>
      </c>
      <c r="T10" s="25"/>
      <c r="U10" s="26"/>
      <c r="V10" s="19">
        <f>ROUND(((R10-S4)/2)+P10,0)</f>
        <v>21</v>
      </c>
      <c r="W10" s="76">
        <v>86</v>
      </c>
      <c r="X10" s="79">
        <f t="shared" si="6"/>
        <v>65</v>
      </c>
      <c r="Y10" s="28">
        <f t="shared" si="7"/>
        <v>297</v>
      </c>
      <c r="Z10" s="25"/>
      <c r="AA10" s="24"/>
      <c r="AB10" s="23"/>
      <c r="AC10" s="3"/>
    </row>
    <row r="11" spans="1:29" ht="20.100000000000001" customHeight="1" x14ac:dyDescent="0.25">
      <c r="A11" s="85" t="s">
        <v>25</v>
      </c>
      <c r="B11" s="86"/>
      <c r="C11" s="20"/>
      <c r="D11" s="82">
        <v>21</v>
      </c>
      <c r="E11" s="76">
        <v>98</v>
      </c>
      <c r="F11" s="79">
        <f t="shared" si="0"/>
        <v>77</v>
      </c>
      <c r="G11" s="28">
        <f t="shared" si="1"/>
        <v>77</v>
      </c>
      <c r="H11" s="23"/>
      <c r="I11" s="24"/>
      <c r="J11" s="19">
        <f>ROUND(((F11-G4)/2)+D11,0)</f>
        <v>24</v>
      </c>
      <c r="K11" s="76">
        <v>110</v>
      </c>
      <c r="L11" s="79">
        <f t="shared" si="2"/>
        <v>86</v>
      </c>
      <c r="M11" s="28">
        <f t="shared" si="3"/>
        <v>163</v>
      </c>
      <c r="N11" s="23"/>
      <c r="O11" s="24"/>
      <c r="P11" s="19">
        <f>ROUND(((L11-M4)/2)+J11,0)</f>
        <v>32</v>
      </c>
      <c r="Q11" s="76">
        <v>95</v>
      </c>
      <c r="R11" s="79">
        <f t="shared" si="4"/>
        <v>63</v>
      </c>
      <c r="S11" s="28">
        <f t="shared" si="5"/>
        <v>226</v>
      </c>
      <c r="T11" s="25"/>
      <c r="U11" s="26"/>
      <c r="V11" s="19">
        <f>ROUND(((R11-S4)/2)+P11,0)</f>
        <v>29</v>
      </c>
      <c r="W11" s="76">
        <v>103</v>
      </c>
      <c r="X11" s="79">
        <f t="shared" si="6"/>
        <v>74</v>
      </c>
      <c r="Y11" s="28">
        <f t="shared" si="7"/>
        <v>300</v>
      </c>
      <c r="Z11" s="25"/>
      <c r="AA11" s="24"/>
      <c r="AB11" s="23"/>
      <c r="AC11" s="3"/>
    </row>
    <row r="12" spans="1:29" ht="20.100000000000001" customHeight="1" x14ac:dyDescent="0.25">
      <c r="A12" s="85" t="s">
        <v>19</v>
      </c>
      <c r="B12" s="86"/>
      <c r="C12" s="20"/>
      <c r="D12" s="82">
        <v>11</v>
      </c>
      <c r="E12" s="76">
        <v>84</v>
      </c>
      <c r="F12" s="79">
        <f t="shared" si="0"/>
        <v>73</v>
      </c>
      <c r="G12" s="28">
        <f t="shared" si="1"/>
        <v>73</v>
      </c>
      <c r="H12" s="23"/>
      <c r="I12" s="24"/>
      <c r="J12" s="19">
        <f>ROUND(((F12-G4)/2)+D12,0)</f>
        <v>12</v>
      </c>
      <c r="K12" s="76">
        <v>91</v>
      </c>
      <c r="L12" s="79">
        <f t="shared" si="2"/>
        <v>79</v>
      </c>
      <c r="M12" s="28">
        <f t="shared" si="3"/>
        <v>152</v>
      </c>
      <c r="N12" s="23"/>
      <c r="O12" s="24"/>
      <c r="P12" s="19">
        <f>ROUND(((L12-M4)/2)+J12,0)</f>
        <v>16</v>
      </c>
      <c r="Q12" s="76">
        <v>86</v>
      </c>
      <c r="R12" s="79">
        <f t="shared" si="4"/>
        <v>70</v>
      </c>
      <c r="S12" s="28">
        <f t="shared" si="5"/>
        <v>222</v>
      </c>
      <c r="T12" s="25"/>
      <c r="U12" s="26"/>
      <c r="V12" s="19">
        <f>ROUND(((R12-S4)/2)+P12,0)</f>
        <v>16</v>
      </c>
      <c r="W12" s="76">
        <v>82</v>
      </c>
      <c r="X12" s="79">
        <f t="shared" si="6"/>
        <v>66</v>
      </c>
      <c r="Y12" s="28">
        <f t="shared" si="7"/>
        <v>288</v>
      </c>
      <c r="Z12" s="25"/>
      <c r="AA12" s="24"/>
      <c r="AB12" s="23"/>
      <c r="AC12" s="3"/>
    </row>
    <row r="13" spans="1:29" ht="20.100000000000001" customHeight="1" x14ac:dyDescent="0.25">
      <c r="A13" s="85" t="s">
        <v>26</v>
      </c>
      <c r="B13" s="86"/>
      <c r="C13" s="20"/>
      <c r="D13" s="82">
        <v>29</v>
      </c>
      <c r="E13" s="76">
        <v>102</v>
      </c>
      <c r="F13" s="79">
        <f t="shared" si="0"/>
        <v>73</v>
      </c>
      <c r="G13" s="28">
        <f t="shared" si="1"/>
        <v>73</v>
      </c>
      <c r="H13" s="23"/>
      <c r="I13" s="24"/>
      <c r="J13" s="19">
        <f>ROUND(((F13-G4)/2)+D13,0)</f>
        <v>30</v>
      </c>
      <c r="K13" s="76">
        <v>97</v>
      </c>
      <c r="L13" s="79">
        <f t="shared" si="2"/>
        <v>67</v>
      </c>
      <c r="M13" s="28">
        <f t="shared" si="3"/>
        <v>140</v>
      </c>
      <c r="N13" s="23"/>
      <c r="O13" s="24"/>
      <c r="P13" s="19">
        <f>ROUND(((L13-M4)/2)+J13,0)</f>
        <v>28</v>
      </c>
      <c r="Q13" s="76">
        <v>111</v>
      </c>
      <c r="R13" s="79">
        <f t="shared" si="4"/>
        <v>83</v>
      </c>
      <c r="S13" s="28">
        <f t="shared" si="5"/>
        <v>223</v>
      </c>
      <c r="T13" s="25"/>
      <c r="U13" s="26"/>
      <c r="V13" s="19">
        <f>ROUND(((R13-S4)/2)+P13,0)</f>
        <v>35</v>
      </c>
      <c r="W13" s="76">
        <v>103</v>
      </c>
      <c r="X13" s="79">
        <f t="shared" si="6"/>
        <v>68</v>
      </c>
      <c r="Y13" s="28">
        <f t="shared" si="7"/>
        <v>291</v>
      </c>
      <c r="Z13" s="25"/>
      <c r="AA13" s="24"/>
      <c r="AB13" s="23"/>
      <c r="AC13" s="3"/>
    </row>
    <row r="14" spans="1:29" ht="20.100000000000001" customHeight="1" x14ac:dyDescent="0.25">
      <c r="A14" s="85" t="s">
        <v>27</v>
      </c>
      <c r="B14" s="86"/>
      <c r="C14" s="20"/>
      <c r="D14" s="82">
        <v>32</v>
      </c>
      <c r="E14" s="76">
        <v>111</v>
      </c>
      <c r="F14" s="79">
        <f t="shared" si="0"/>
        <v>79</v>
      </c>
      <c r="G14" s="28">
        <f t="shared" si="1"/>
        <v>79</v>
      </c>
      <c r="H14" s="23"/>
      <c r="I14" s="24"/>
      <c r="J14" s="19">
        <f>ROUND(((F14-G4)/2)+D14,0)</f>
        <v>36</v>
      </c>
      <c r="K14" s="76">
        <v>119</v>
      </c>
      <c r="L14" s="79">
        <f t="shared" si="2"/>
        <v>83</v>
      </c>
      <c r="M14" s="28">
        <f t="shared" si="3"/>
        <v>162</v>
      </c>
      <c r="N14" s="23"/>
      <c r="O14" s="24"/>
      <c r="P14" s="19">
        <f>ROUND(((L14-M4)/2)+J14,0)</f>
        <v>42</v>
      </c>
      <c r="Q14" s="76">
        <v>107</v>
      </c>
      <c r="R14" s="79">
        <f t="shared" si="4"/>
        <v>65</v>
      </c>
      <c r="S14" s="28">
        <f t="shared" si="5"/>
        <v>227</v>
      </c>
      <c r="T14" s="25"/>
      <c r="U14" s="26"/>
      <c r="V14" s="19">
        <f>ROUND(((R14-S4)/2)+P14,0)</f>
        <v>40</v>
      </c>
      <c r="W14" s="76">
        <v>98</v>
      </c>
      <c r="X14" s="79">
        <f t="shared" si="6"/>
        <v>58</v>
      </c>
      <c r="Y14" s="28">
        <f t="shared" si="7"/>
        <v>285</v>
      </c>
      <c r="Z14" s="25"/>
      <c r="AA14" s="24"/>
      <c r="AB14" s="23"/>
      <c r="AC14" s="3"/>
    </row>
    <row r="15" spans="1:29" ht="20.100000000000001" customHeight="1" x14ac:dyDescent="0.25">
      <c r="A15" s="85" t="s">
        <v>21</v>
      </c>
      <c r="B15" s="86"/>
      <c r="C15" s="20"/>
      <c r="D15" s="82">
        <v>15</v>
      </c>
      <c r="E15" s="76">
        <v>96</v>
      </c>
      <c r="F15" s="79">
        <f t="shared" si="0"/>
        <v>81</v>
      </c>
      <c r="G15" s="28">
        <f t="shared" si="1"/>
        <v>81</v>
      </c>
      <c r="H15" s="23"/>
      <c r="I15" s="24"/>
      <c r="J15" s="19">
        <f>ROUND(((F15-G4)/2)+D15,0)</f>
        <v>20</v>
      </c>
      <c r="K15" s="76">
        <v>92</v>
      </c>
      <c r="L15" s="79">
        <f t="shared" si="2"/>
        <v>72</v>
      </c>
      <c r="M15" s="28">
        <f t="shared" si="3"/>
        <v>153</v>
      </c>
      <c r="N15" s="23"/>
      <c r="O15" s="24"/>
      <c r="P15" s="19">
        <f>ROUND(((L15-M4)/2)+J15,0)</f>
        <v>21</v>
      </c>
      <c r="Q15" s="76">
        <v>94</v>
      </c>
      <c r="R15" s="79">
        <f t="shared" si="4"/>
        <v>73</v>
      </c>
      <c r="S15" s="28">
        <f t="shared" si="5"/>
        <v>226</v>
      </c>
      <c r="T15" s="25"/>
      <c r="U15" s="26"/>
      <c r="V15" s="19">
        <f>ROUND(((R15-S4)/2)+P15,0)</f>
        <v>23</v>
      </c>
      <c r="W15" s="76">
        <v>92</v>
      </c>
      <c r="X15" s="79">
        <f t="shared" si="6"/>
        <v>69</v>
      </c>
      <c r="Y15" s="28">
        <f t="shared" si="7"/>
        <v>295</v>
      </c>
      <c r="Z15" s="25"/>
      <c r="AA15" s="24"/>
      <c r="AB15" s="23"/>
      <c r="AC15" s="3"/>
    </row>
    <row r="16" spans="1:29" ht="20.100000000000001" customHeight="1" x14ac:dyDescent="0.25">
      <c r="A16" s="85" t="s">
        <v>44</v>
      </c>
      <c r="B16" s="86"/>
      <c r="C16" s="20"/>
      <c r="D16" s="84">
        <v>1</v>
      </c>
      <c r="E16" s="76">
        <v>100</v>
      </c>
      <c r="F16" s="79">
        <f t="shared" si="0"/>
        <v>99</v>
      </c>
      <c r="G16" s="28">
        <f t="shared" si="1"/>
        <v>99</v>
      </c>
      <c r="H16" s="23"/>
      <c r="I16" s="24"/>
      <c r="J16" s="19">
        <f>ROUND(((F16-G4)/2)+D16,0)</f>
        <v>15</v>
      </c>
      <c r="K16" s="76">
        <v>100</v>
      </c>
      <c r="L16" s="79">
        <f t="shared" si="2"/>
        <v>85</v>
      </c>
      <c r="M16" s="28">
        <f t="shared" si="3"/>
        <v>184</v>
      </c>
      <c r="N16" s="23"/>
      <c r="O16" s="24"/>
      <c r="P16" s="19">
        <f>ROUND(((L16-M4)/2)+J16,0)</f>
        <v>22</v>
      </c>
      <c r="Q16" s="76">
        <v>110</v>
      </c>
      <c r="R16" s="79">
        <f t="shared" si="4"/>
        <v>88</v>
      </c>
      <c r="S16" s="28">
        <f t="shared" si="5"/>
        <v>272</v>
      </c>
      <c r="T16" s="25"/>
      <c r="U16" s="26"/>
      <c r="V16" s="19">
        <f>ROUND(((R16-S4)/2)+P16,0)</f>
        <v>31</v>
      </c>
      <c r="W16" s="76">
        <v>100</v>
      </c>
      <c r="X16" s="79">
        <f t="shared" si="6"/>
        <v>69</v>
      </c>
      <c r="Y16" s="28">
        <f t="shared" si="7"/>
        <v>341</v>
      </c>
      <c r="Z16" s="25"/>
      <c r="AA16" s="24"/>
      <c r="AB16" s="23"/>
      <c r="AC16" s="3"/>
    </row>
    <row r="17" spans="1:38" ht="20.100000000000001" customHeight="1" thickBot="1" x14ac:dyDescent="0.3">
      <c r="A17" s="87" t="s">
        <v>44</v>
      </c>
      <c r="B17" s="88"/>
      <c r="C17" s="20"/>
      <c r="D17" s="29">
        <v>1</v>
      </c>
      <c r="E17" s="77">
        <v>100</v>
      </c>
      <c r="F17" s="80">
        <f t="shared" si="0"/>
        <v>99</v>
      </c>
      <c r="G17" s="30">
        <f t="shared" si="1"/>
        <v>99</v>
      </c>
      <c r="H17" s="23"/>
      <c r="I17" s="24"/>
      <c r="J17" s="29">
        <f>ROUND(((F17-G4)/2)+D17,0)</f>
        <v>15</v>
      </c>
      <c r="K17" s="77">
        <v>100</v>
      </c>
      <c r="L17" s="80">
        <f t="shared" si="2"/>
        <v>85</v>
      </c>
      <c r="M17" s="30">
        <f t="shared" si="3"/>
        <v>184</v>
      </c>
      <c r="N17" s="23"/>
      <c r="O17" s="24"/>
      <c r="P17" s="29">
        <f>ROUND(((L17-M4)/2)+J17,0)</f>
        <v>22</v>
      </c>
      <c r="Q17" s="77">
        <v>110</v>
      </c>
      <c r="R17" s="80">
        <f t="shared" si="4"/>
        <v>88</v>
      </c>
      <c r="S17" s="30">
        <f t="shared" si="5"/>
        <v>272</v>
      </c>
      <c r="T17" s="25"/>
      <c r="U17" s="26"/>
      <c r="V17" s="29">
        <f>ROUND(((R17-S4)/2)+P17,0)</f>
        <v>31</v>
      </c>
      <c r="W17" s="77">
        <v>100</v>
      </c>
      <c r="X17" s="80">
        <f t="shared" si="6"/>
        <v>69</v>
      </c>
      <c r="Y17" s="30">
        <f t="shared" si="7"/>
        <v>341</v>
      </c>
      <c r="Z17" s="25"/>
      <c r="AA17" s="24"/>
      <c r="AB17" s="23"/>
      <c r="AC17" s="3"/>
    </row>
    <row r="18" spans="1:38" s="7" customFormat="1" ht="20.100000000000001" customHeight="1" thickTop="1" thickBot="1" x14ac:dyDescent="0.3">
      <c r="D18" s="50"/>
      <c r="E18" s="50"/>
      <c r="F18" s="51"/>
      <c r="G18" s="51"/>
      <c r="H18" s="51"/>
      <c r="I18" s="50"/>
      <c r="J18" s="50"/>
      <c r="K18" s="50"/>
      <c r="L18" s="51"/>
      <c r="M18" s="51"/>
      <c r="N18" s="51"/>
      <c r="O18" s="50"/>
      <c r="P18" s="50"/>
      <c r="Q18" s="50"/>
      <c r="R18" s="51"/>
      <c r="S18" s="51"/>
      <c r="T18" s="51"/>
      <c r="U18" s="50"/>
      <c r="V18" s="50"/>
      <c r="W18" s="50"/>
      <c r="X18" s="51"/>
      <c r="Y18" s="51"/>
      <c r="Z18" s="51"/>
      <c r="AA18" s="50"/>
      <c r="AB18" s="50"/>
      <c r="AC18" s="50"/>
      <c r="AD18" s="51"/>
      <c r="AE18" s="51"/>
      <c r="AF18" s="51"/>
      <c r="AG18" s="6"/>
      <c r="AH18" s="6"/>
      <c r="AI18" s="6"/>
      <c r="AJ18" s="6"/>
      <c r="AK18" s="6"/>
      <c r="AL18" s="6"/>
    </row>
    <row r="19" spans="1:38" ht="24" thickTop="1" thickBot="1" x14ac:dyDescent="0.45">
      <c r="C19" s="110" t="s">
        <v>29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2"/>
    </row>
    <row r="20" spans="1:38" ht="20.100000000000001" customHeight="1" thickTop="1" thickBot="1" x14ac:dyDescent="0.35">
      <c r="C20" s="101" t="str">
        <f>T(D1)</f>
        <v>Arrowhead Lakes-Waterway</v>
      </c>
      <c r="D20" s="102"/>
      <c r="E20" s="102"/>
      <c r="F20" s="102"/>
      <c r="G20" s="102"/>
      <c r="H20" s="103"/>
      <c r="I20" s="101" t="str">
        <f>T(J1)</f>
        <v>Heritage</v>
      </c>
      <c r="J20" s="102"/>
      <c r="K20" s="102"/>
      <c r="L20" s="102"/>
      <c r="M20" s="102"/>
      <c r="N20" s="103"/>
      <c r="O20" s="101" t="str">
        <f>T(P1)</f>
        <v>Oyster Bay</v>
      </c>
      <c r="P20" s="102"/>
      <c r="Q20" s="102"/>
      <c r="R20" s="102"/>
      <c r="S20" s="102"/>
      <c r="T20" s="103"/>
      <c r="U20" s="101" t="str">
        <f>T(V1)</f>
        <v>Heathland</v>
      </c>
      <c r="V20" s="102"/>
      <c r="W20" s="102"/>
      <c r="X20" s="102"/>
      <c r="Y20" s="102"/>
      <c r="Z20" s="103"/>
    </row>
    <row r="21" spans="1:38" ht="20.100000000000001" customHeight="1" thickTop="1" thickBot="1" x14ac:dyDescent="0.35">
      <c r="B21" s="5" t="s">
        <v>30</v>
      </c>
      <c r="C21" s="113" t="s">
        <v>31</v>
      </c>
      <c r="D21" s="114"/>
      <c r="E21" s="114"/>
      <c r="F21" s="9" t="s">
        <v>38</v>
      </c>
      <c r="G21" s="12" t="s">
        <v>35</v>
      </c>
      <c r="H21" s="11" t="s">
        <v>32</v>
      </c>
      <c r="I21" s="113" t="s">
        <v>33</v>
      </c>
      <c r="J21" s="114"/>
      <c r="K21" s="114"/>
      <c r="L21" s="9" t="s">
        <v>38</v>
      </c>
      <c r="M21" s="12" t="s">
        <v>35</v>
      </c>
      <c r="N21" s="10" t="s">
        <v>36</v>
      </c>
      <c r="O21" s="113" t="s">
        <v>34</v>
      </c>
      <c r="P21" s="114"/>
      <c r="Q21" s="114"/>
      <c r="R21" s="9" t="s">
        <v>38</v>
      </c>
      <c r="S21" s="12" t="s">
        <v>35</v>
      </c>
      <c r="T21" s="10" t="s">
        <v>36</v>
      </c>
      <c r="U21" s="113" t="s">
        <v>37</v>
      </c>
      <c r="V21" s="114"/>
      <c r="W21" s="114"/>
      <c r="X21" s="9" t="s">
        <v>38</v>
      </c>
      <c r="Y21" s="11" t="s">
        <v>39</v>
      </c>
      <c r="Z21" s="17" t="s">
        <v>40</v>
      </c>
    </row>
    <row r="22" spans="1:38" ht="20.100000000000001" customHeight="1" thickTop="1" x14ac:dyDescent="0.3">
      <c r="B22" s="14">
        <v>1</v>
      </c>
      <c r="C22" s="115" t="str">
        <f>IF(SUM(E$6:E$17)=0," ",IF(G$6=G22,$A$6,)&amp;IF(G$7=G22,$A$7,)&amp;IF(G$8=G22,$A$8,)&amp;IF(G$9=G22,$A$9,)&amp;IF(G$10=G22,$A$10,)&amp;IF(G$11=G22,$A$11,)&amp;IF(G$12=G22,$A$12,)&amp;IF(G$13=G22,$A$13,)&amp;IF(G$14=G22,$A$14,)&amp;IF(G$15=G22,$A$15,)&amp;IF(G$16=G22,$A$16,)&amp;IF(G$17=G22,$A$17,))</f>
        <v>George -Ian B -</v>
      </c>
      <c r="D22" s="116"/>
      <c r="E22" s="117"/>
      <c r="F22" s="59" t="str">
        <f t="shared" ref="F22:F33" si="8">IF(SUM(E$6:E$17)=0," ",IF(G$6=G22,F$6,)&amp;IF(G$7=G22,F$7,)&amp;IF(G$8=G22,F$8,)&amp;IF(G$9=G22,F$9,)&amp;IF(G$10=G22,F$10,)&amp;IF(G$11=G22,F$11,)&amp;IF(G$12=G22,F$12,)&amp;IF(G$13=G22,F$13,)&amp;IF(G$14=G22,F$14,)&amp;IF(G$15=G22,F$15,)&amp;IF(G$16=G22,F$16,)&amp;IF(G$17=G22,F$17,))</f>
        <v>7171</v>
      </c>
      <c r="G22" s="59">
        <f>IF(SUM(E$6:E$17)=0," ",SMALL(G$6:G$17,1))</f>
        <v>71</v>
      </c>
      <c r="H22" s="13">
        <f t="shared" ref="H22:H33" si="9">IF(SUM(E$6:E$17)=0," ",G22-G$22)</f>
        <v>0</v>
      </c>
      <c r="I22" s="115" t="str">
        <f t="shared" ref="I22:I33" si="10">IF(SUM(K$6:K$17)=0," ",IF(M$6=M22,$A$6,)&amp;IF(M$7=M22,$A$7,)&amp;IF(M$8=M22,$A$8,)&amp;IF(M$9=M22,$A$9,)&amp;IF(M$10=M22,$A$10,)&amp;IF(M$11=M22,$A$11,)&amp;IF(M$12=M22,$A$12,)&amp;IF(M$13=M22,$A$13,)&amp;IF(M$14=M22,$A$14,)&amp;IF(M$15=M22,$A$15,)&amp;IF(M$16=M22,$A$16,)&amp;IF(M$17=M22,$A$17,))</f>
        <v>Nick -</v>
      </c>
      <c r="J22" s="116"/>
      <c r="K22" s="116"/>
      <c r="L22" s="59" t="str">
        <f t="shared" ref="L22:L33" si="11">IF(SUM(K$6:K$17)=0," ",IF(M$6=M22,L$6,)&amp;IF(M$7=M22,L$7,)&amp;IF(M$8=M22,L$8,)&amp;IF(M$9=M22,L$9,)&amp;IF(M$10=M22,L$10,)&amp;IF(M$11=M22,L$11,)&amp;IF(M$12=M22,L$12,)&amp;IF(M$13=M22,L$13,)&amp;IF(M$14=M22,L$14,)&amp;IF(M$15=M22,L$15,)&amp;IF(M$16=M22,L$16,)&amp;IF(M$17=M22,L$17,))</f>
        <v>67</v>
      </c>
      <c r="M22" s="59">
        <f>IF(SUM(K$6:K$17)=0," ",SMALL(M$6:M$17,1))</f>
        <v>140</v>
      </c>
      <c r="N22" s="15">
        <f t="shared" ref="N22:N33" si="12">IF(SUM(K$6:K$17)=0," ",M22-M$22)</f>
        <v>0</v>
      </c>
      <c r="O22" s="115" t="str">
        <f t="shared" ref="O22:O33" si="13">IF(SUM(Q$6:Q$17)=0," ",IF(S$6=S22,$A$6,)&amp;IF(S$7=S22,$A$7,)&amp;IF(S$8=S22,$A$8,)&amp;IF(S$9=S22,$A$9,)&amp;IF(S$10=S22,$A$10,)&amp;IF(S$11=S22,$A$11,)&amp;IF(S$12=S22,$A$12,)&amp;IF(S$13=S22,$A$13,)&amp;IF(S$14=S22,$A$14,)&amp;IF(S$15=S22,$A$15,)&amp;IF(S$16=S22,$A$16,)&amp;IF(S$17=S22,$A$17,))</f>
        <v>Carl -</v>
      </c>
      <c r="P22" s="116"/>
      <c r="Q22" s="116"/>
      <c r="R22" s="59" t="str">
        <f t="shared" ref="R22:R33" si="14">IF(SUM(Q$6:Q$17)=0," ",IF(S$6=S22,R$6,)&amp;IF(S$7=S22,R$7,)&amp;IF(S$8=S22,R$8,)&amp;IF(S$9=S22,R$9,)&amp;IF(S$10=S22,R$10,)&amp;IF(S$11=S22,R$11,)&amp;IF(S$12=S22,R$12,)&amp;IF(S$13=S22,R$13,)&amp;IF(S$14=S22,R$14,)&amp;IF(S$15=S22,R$15,)&amp;IF(S$16=S22,R$16,)&amp;IF(S$17=S22,R$17,))</f>
        <v>73</v>
      </c>
      <c r="S22" s="59">
        <f>IF(Q6+Q7+Q8+Q9+Q10+Q11+Q12+Q13+Q14+Q15+Q16+Q17=0," ",SMALL(S6:S17,1))</f>
        <v>215</v>
      </c>
      <c r="T22" s="15">
        <f t="shared" ref="T22:T33" si="15">IF(SUM(Q$6:Q$17)=0," ",S22-S$22)</f>
        <v>0</v>
      </c>
      <c r="U22" s="115" t="str">
        <f t="shared" ref="U22:U33" si="16">IF(SUM(W$6:W$17)=0," ",IF(Y$6=Y22,$A$6,)&amp;IF(Y$7=Y22,$A$7,)&amp;IF(Y$8=Y22,$A$8,)&amp;IF(Y$9=Y22,$A$9,)&amp;IF(Y$10=Y22,$A$10,)&amp;IF(Y$11=Y22,$A$11,)&amp;IF(Y$12=Y22,$A$12,)&amp;IF(Y$13=Y22,$A$13,)&amp;IF(Y$14=Y22,$A$14,)&amp;IF(Y$15=Y22,$A$15,)&amp;IF(Y$16=Y22,$A$16,)&amp;IF(Y$17=Y22,$A$17,))</f>
        <v>Carl -</v>
      </c>
      <c r="V22" s="116"/>
      <c r="W22" s="116"/>
      <c r="X22" s="59" t="str">
        <f t="shared" ref="X22:X33" si="17">IF(SUM(W$6:W$17)=0," ",IF(Y$6=Y22,X$6,)&amp;IF(Y$7=Y22,X$7,)&amp;IF(Y$8=Y22,X$8,)&amp;IF(Y$9=Y22,X$9,)&amp;IF(Y$10=Y22,X$10,)&amp;IF(Y$11=Y22,X$11,)&amp;IF(Y$12=Y22,X$12,)&amp;IF(Y$13=Y22,X$13,)&amp;IF(Y$14=Y22,X$14,)&amp;IF(Y$15=Y22,X$15,)&amp;IF(Y$16=Y22,X$16,)&amp;IF(Y$17=Y22,X$17,))</f>
        <v>66</v>
      </c>
      <c r="Y22" s="59">
        <f>IF(W6+W7+W8+W9+W10+W11+W12+W13+W14+W15+W16+W17=0," ",SMALL(Y6:Y17,1))</f>
        <v>281</v>
      </c>
      <c r="Z22" s="18">
        <f t="shared" ref="Z22:Z33" si="18">IF(SUM(W$6:W$17)=0," ",Y22-Y$22)</f>
        <v>0</v>
      </c>
    </row>
    <row r="23" spans="1:38" ht="20.100000000000001" customHeight="1" x14ac:dyDescent="0.3">
      <c r="B23" s="53">
        <v>2</v>
      </c>
      <c r="C23" s="118" t="str">
        <f t="shared" ref="C23:C33" si="19">IF(SUM(E$6:E$17)=0," ",IF(G$6=G23,A$6,)&amp;IF(G$7=G23,A$7,)&amp;IF(G$8=G23,A$8,)&amp;IF(G$9=G23,A$9,)&amp;IF(G$10=G23,A$10,)&amp;IF(G$11=G23,A$11,)&amp;IF(G$12=G23,A$12,)&amp;IF(G$13=G23,A$13,)&amp;IF(G$14=G23,A$14,)&amp;IF(G$15=G23,A$15,)&amp;IF(G$16=G23,A$16,)&amp;IF(G$17=G23,A$17,))</f>
        <v>George -Ian B -</v>
      </c>
      <c r="D23" s="119"/>
      <c r="E23" s="120"/>
      <c r="F23" s="60" t="str">
        <f t="shared" si="8"/>
        <v>7171</v>
      </c>
      <c r="G23" s="61">
        <f>IF(SUM(E$6:E$17)=0," ",SMALL(G$6:G$17,2))</f>
        <v>71</v>
      </c>
      <c r="H23" s="54">
        <f t="shared" si="9"/>
        <v>0</v>
      </c>
      <c r="I23" s="121" t="str">
        <f t="shared" si="10"/>
        <v>Carl -</v>
      </c>
      <c r="J23" s="122"/>
      <c r="K23" s="122"/>
      <c r="L23" s="60" t="str">
        <f t="shared" si="11"/>
        <v>68</v>
      </c>
      <c r="M23" s="61">
        <f>IF(SUM(K$6:K$17)=0," ",SMALL(M$6:M$17,2))</f>
        <v>142</v>
      </c>
      <c r="N23" s="55">
        <f t="shared" si="12"/>
        <v>2</v>
      </c>
      <c r="O23" s="121" t="str">
        <f t="shared" si="13"/>
        <v>Mark -</v>
      </c>
      <c r="P23" s="122"/>
      <c r="Q23" s="122"/>
      <c r="R23" s="60" t="str">
        <f t="shared" si="14"/>
        <v>70</v>
      </c>
      <c r="S23" s="61">
        <f>IF(Q6+Q7+Q8+Q9+Q10+Q11+Q12+Q13+Q14+Q15+Q16+Q17=0," ",SMALL(S6:S17,2))</f>
        <v>222</v>
      </c>
      <c r="T23" s="55">
        <f t="shared" si="15"/>
        <v>7</v>
      </c>
      <c r="U23" s="121" t="str">
        <f t="shared" si="16"/>
        <v>Roger Mac -</v>
      </c>
      <c r="V23" s="122"/>
      <c r="W23" s="122"/>
      <c r="X23" s="60" t="str">
        <f t="shared" si="17"/>
        <v>58</v>
      </c>
      <c r="Y23" s="61">
        <f>IF(W6+W7+W8+W9+W10+W11+W12+W13+W14+W15+W16+W17=0," ",SMALL(Y6:Y17,2))</f>
        <v>285</v>
      </c>
      <c r="Z23" s="55">
        <f t="shared" si="18"/>
        <v>4</v>
      </c>
    </row>
    <row r="24" spans="1:38" ht="20.100000000000001" customHeight="1" x14ac:dyDescent="0.3">
      <c r="B24" s="16">
        <v>3</v>
      </c>
      <c r="C24" s="123" t="str">
        <f t="shared" si="19"/>
        <v>Mark -Nick -</v>
      </c>
      <c r="D24" s="124"/>
      <c r="E24" s="125"/>
      <c r="F24" s="62" t="str">
        <f t="shared" si="8"/>
        <v>7373</v>
      </c>
      <c r="G24" s="63">
        <f>IF(SUM(E$6:E$17)=0," ",SMALL(G$6:G$17,3))</f>
        <v>73</v>
      </c>
      <c r="H24" s="13">
        <f t="shared" si="9"/>
        <v>2</v>
      </c>
      <c r="I24" s="115" t="str">
        <f t="shared" si="10"/>
        <v>Ian B -</v>
      </c>
      <c r="J24" s="116"/>
      <c r="K24" s="116"/>
      <c r="L24" s="62" t="str">
        <f t="shared" si="11"/>
        <v>79</v>
      </c>
      <c r="M24" s="63">
        <f>IF(SUM(K$6:K$17)=0," ",SMALL(M$6:M$17,3))</f>
        <v>150</v>
      </c>
      <c r="N24" s="15">
        <f t="shared" si="12"/>
        <v>10</v>
      </c>
      <c r="O24" s="115" t="str">
        <f t="shared" si="13"/>
        <v>George -Nick -</v>
      </c>
      <c r="P24" s="116"/>
      <c r="Q24" s="116"/>
      <c r="R24" s="62" t="str">
        <f t="shared" si="14"/>
        <v>7083</v>
      </c>
      <c r="S24" s="63">
        <f>IF(Q6+Q7+Q8+Q9+Q10+Q11+Q12+Q13+Q14+Q15+Q16+Q17=0," ",SMALL(S6:S17,3))</f>
        <v>223</v>
      </c>
      <c r="T24" s="15">
        <f t="shared" si="15"/>
        <v>8</v>
      </c>
      <c r="U24" s="115" t="str">
        <f t="shared" si="16"/>
        <v>George -Mark -</v>
      </c>
      <c r="V24" s="116"/>
      <c r="W24" s="116"/>
      <c r="X24" s="62" t="str">
        <f t="shared" si="17"/>
        <v>6566</v>
      </c>
      <c r="Y24" s="63">
        <f>IF(W6+W7+W8+W9+W10+W11+W12+W13+W14+W15+W16+W17=0," ",SMALL(Y6:Y17,3))</f>
        <v>288</v>
      </c>
      <c r="Z24" s="8">
        <f t="shared" si="18"/>
        <v>7</v>
      </c>
      <c r="AC24" s="1" t="s">
        <v>47</v>
      </c>
    </row>
    <row r="25" spans="1:38" ht="20.100000000000001" customHeight="1" x14ac:dyDescent="0.3">
      <c r="B25" s="53">
        <v>4</v>
      </c>
      <c r="C25" s="118" t="str">
        <f t="shared" si="19"/>
        <v>Mark -Nick -</v>
      </c>
      <c r="D25" s="119"/>
      <c r="E25" s="120"/>
      <c r="F25" s="60" t="str">
        <f t="shared" si="8"/>
        <v>7373</v>
      </c>
      <c r="G25" s="61">
        <f>IF(SUM(E$6:E$17)=0," ",SMALL(G$6:G$17,4))</f>
        <v>73</v>
      </c>
      <c r="H25" s="54">
        <f t="shared" si="9"/>
        <v>2</v>
      </c>
      <c r="I25" s="121" t="str">
        <f t="shared" si="10"/>
        <v>Bill S -</v>
      </c>
      <c r="J25" s="122"/>
      <c r="K25" s="122"/>
      <c r="L25" s="60" t="str">
        <f t="shared" si="11"/>
        <v>75</v>
      </c>
      <c r="M25" s="61">
        <f>IF(SUM(K$6:K$17)=0," ",SMALL(M$6:M$17,4))</f>
        <v>151</v>
      </c>
      <c r="N25" s="55">
        <f t="shared" si="12"/>
        <v>11</v>
      </c>
      <c r="O25" s="121" t="str">
        <f t="shared" si="13"/>
        <v>George -Nick -</v>
      </c>
      <c r="P25" s="122"/>
      <c r="Q25" s="122"/>
      <c r="R25" s="60" t="str">
        <f t="shared" si="14"/>
        <v>7083</v>
      </c>
      <c r="S25" s="61">
        <f>IF(Q6+Q7+Q8+Q9+Q10+Q11+Q12+Q13+Q14+Q15+Q16+Q17=0," ",SMALL(S6:S17,4))</f>
        <v>223</v>
      </c>
      <c r="T25" s="55">
        <f t="shared" si="15"/>
        <v>8</v>
      </c>
      <c r="U25" s="121" t="str">
        <f t="shared" si="16"/>
        <v>George -Mark -</v>
      </c>
      <c r="V25" s="122"/>
      <c r="W25" s="122"/>
      <c r="X25" s="60" t="str">
        <f t="shared" si="17"/>
        <v>6566</v>
      </c>
      <c r="Y25" s="61">
        <f>IF(W6+W7+W8+W9+W10+W11+W12+W13+W14+W15+W16+W17=0," ",SMALL(Y6:Y17,4))</f>
        <v>288</v>
      </c>
      <c r="Z25" s="55">
        <f t="shared" si="18"/>
        <v>7</v>
      </c>
    </row>
    <row r="26" spans="1:38" ht="20.100000000000001" customHeight="1" x14ac:dyDescent="0.3">
      <c r="B26" s="16">
        <v>5</v>
      </c>
      <c r="C26" s="123" t="str">
        <f t="shared" si="19"/>
        <v>Carl -</v>
      </c>
      <c r="D26" s="124"/>
      <c r="E26" s="125"/>
      <c r="F26" s="62" t="str">
        <f t="shared" si="8"/>
        <v>74</v>
      </c>
      <c r="G26" s="63">
        <f>IF(SUM(E$6:E$17)=0," ",SMALL(G$6:G$17,5))</f>
        <v>74</v>
      </c>
      <c r="H26" s="13">
        <f t="shared" si="9"/>
        <v>3</v>
      </c>
      <c r="I26" s="115" t="str">
        <f t="shared" si="10"/>
        <v>Mark -</v>
      </c>
      <c r="J26" s="116"/>
      <c r="K26" s="116"/>
      <c r="L26" s="62" t="str">
        <f t="shared" si="11"/>
        <v>79</v>
      </c>
      <c r="M26" s="63">
        <f>IF(SUM(K$6:K$17)=0," ",SMALL(M$6:M$17,5))</f>
        <v>152</v>
      </c>
      <c r="N26" s="15">
        <f t="shared" si="12"/>
        <v>12</v>
      </c>
      <c r="O26" s="115" t="str">
        <f t="shared" si="13"/>
        <v>John P -Roger O -</v>
      </c>
      <c r="P26" s="116"/>
      <c r="Q26" s="116"/>
      <c r="R26" s="62" t="str">
        <f t="shared" si="14"/>
        <v>6373</v>
      </c>
      <c r="S26" s="63">
        <f>IF(Q6+Q7+Q8+Q9+Q10+Q11+Q12+Q13+Q14+Q15+Q16+Q17=0," ",SMALL(S6:S17,5))</f>
        <v>226</v>
      </c>
      <c r="T26" s="15">
        <f t="shared" si="15"/>
        <v>11</v>
      </c>
      <c r="U26" s="115" t="str">
        <f t="shared" si="16"/>
        <v>Ian B -</v>
      </c>
      <c r="V26" s="116"/>
      <c r="W26" s="116"/>
      <c r="X26" s="62" t="str">
        <f t="shared" si="17"/>
        <v>60</v>
      </c>
      <c r="Y26" s="63">
        <f>IF(W6+W7+W8+W9+W10+W11+W12+W13+W14+W15+W16+W17=0," ",SMALL(Y6:Y17,5))</f>
        <v>290</v>
      </c>
      <c r="Z26" s="8">
        <f t="shared" si="18"/>
        <v>9</v>
      </c>
    </row>
    <row r="27" spans="1:38" ht="20.100000000000001" customHeight="1" x14ac:dyDescent="0.3">
      <c r="B27" s="53">
        <v>6</v>
      </c>
      <c r="C27" s="118" t="str">
        <f t="shared" si="19"/>
        <v>Bill S -</v>
      </c>
      <c r="D27" s="119"/>
      <c r="E27" s="120"/>
      <c r="F27" s="60" t="str">
        <f t="shared" si="8"/>
        <v>76</v>
      </c>
      <c r="G27" s="61">
        <f>IF(SUM(E$6:E$17)=0," ",SMALL(G$6:G$17,6))</f>
        <v>76</v>
      </c>
      <c r="H27" s="54">
        <f t="shared" si="9"/>
        <v>5</v>
      </c>
      <c r="I27" s="121" t="str">
        <f t="shared" si="10"/>
        <v>George -Roger O -</v>
      </c>
      <c r="J27" s="122"/>
      <c r="K27" s="122"/>
      <c r="L27" s="60" t="str">
        <f t="shared" si="11"/>
        <v>8272</v>
      </c>
      <c r="M27" s="61">
        <f>IF(SUM(K$6:K$17)=0," ",SMALL(M$6:M$17,6))</f>
        <v>153</v>
      </c>
      <c r="N27" s="55">
        <f t="shared" si="12"/>
        <v>13</v>
      </c>
      <c r="O27" s="121" t="str">
        <f t="shared" si="13"/>
        <v>John P -Roger O -</v>
      </c>
      <c r="P27" s="122"/>
      <c r="Q27" s="122"/>
      <c r="R27" s="60" t="str">
        <f t="shared" si="14"/>
        <v>6373</v>
      </c>
      <c r="S27" s="61">
        <f>IF(Q6+Q7+Q8+Q9+Q10+Q11+Q12+Q13+Q14+Q15+Q16+Q17=0," ",SMALL(S6:S17,6))</f>
        <v>226</v>
      </c>
      <c r="T27" s="55">
        <f t="shared" si="15"/>
        <v>11</v>
      </c>
      <c r="U27" s="121" t="str">
        <f t="shared" si="16"/>
        <v>Nick -</v>
      </c>
      <c r="V27" s="122"/>
      <c r="W27" s="122"/>
      <c r="X27" s="60" t="str">
        <f t="shared" si="17"/>
        <v>68</v>
      </c>
      <c r="Y27" s="61">
        <f>IF(W6+W7+W8+W9+W10+W11+W12+W13+W14+W15+W16+W17=0," ",SMALL(Y6:Y17,6))</f>
        <v>291</v>
      </c>
      <c r="Z27" s="55">
        <f t="shared" si="18"/>
        <v>10</v>
      </c>
    </row>
    <row r="28" spans="1:38" ht="20.100000000000001" customHeight="1" x14ac:dyDescent="0.3">
      <c r="B28" s="4">
        <v>7</v>
      </c>
      <c r="C28" s="123" t="str">
        <f t="shared" si="19"/>
        <v>John P -</v>
      </c>
      <c r="D28" s="124"/>
      <c r="E28" s="125"/>
      <c r="F28" s="62" t="str">
        <f t="shared" si="8"/>
        <v>77</v>
      </c>
      <c r="G28" s="63">
        <f>IF(SUM(E$6:E$17)=0," ",SMALL(G$6:G$17,7))</f>
        <v>77</v>
      </c>
      <c r="H28" s="13">
        <f t="shared" si="9"/>
        <v>6</v>
      </c>
      <c r="I28" s="115" t="str">
        <f t="shared" si="10"/>
        <v>George -Roger O -</v>
      </c>
      <c r="J28" s="116"/>
      <c r="K28" s="116"/>
      <c r="L28" s="62" t="str">
        <f t="shared" si="11"/>
        <v>8272</v>
      </c>
      <c r="M28" s="63">
        <f>IF(SUM(K$6:K$17)=0," ",SMALL(M$6:M$17,7))</f>
        <v>153</v>
      </c>
      <c r="N28" s="15">
        <f t="shared" si="12"/>
        <v>13</v>
      </c>
      <c r="O28" s="115" t="str">
        <f t="shared" si="13"/>
        <v>Bill S -Roger Mac -</v>
      </c>
      <c r="P28" s="116"/>
      <c r="Q28" s="116"/>
      <c r="R28" s="62" t="str">
        <f t="shared" si="14"/>
        <v>7665</v>
      </c>
      <c r="S28" s="63">
        <f>IF(Q6+Q7+Q8+Q9+Q10+Q11+Q12+Q13+Q14+Q15+Q16+Q17=0," ",SMALL(S6:S17,7))</f>
        <v>227</v>
      </c>
      <c r="T28" s="15">
        <f t="shared" si="15"/>
        <v>12</v>
      </c>
      <c r="U28" s="115" t="str">
        <f t="shared" si="16"/>
        <v>Bill S -</v>
      </c>
      <c r="V28" s="116"/>
      <c r="W28" s="116"/>
      <c r="X28" s="62" t="str">
        <f t="shared" si="17"/>
        <v>66</v>
      </c>
      <c r="Y28" s="63">
        <f>IF(W6+W7+W8+W9+W10+W11+W12+W13+W14+W15+W16+W17=0," ",SMALL(Y6:Y17,7))</f>
        <v>293</v>
      </c>
      <c r="Z28" s="8">
        <f t="shared" si="18"/>
        <v>12</v>
      </c>
    </row>
    <row r="29" spans="1:38" ht="20.100000000000001" customHeight="1" x14ac:dyDescent="0.3">
      <c r="B29" s="53">
        <v>8</v>
      </c>
      <c r="C29" s="118" t="str">
        <f t="shared" si="19"/>
        <v>Roger Mac -</v>
      </c>
      <c r="D29" s="119"/>
      <c r="E29" s="120"/>
      <c r="F29" s="60" t="str">
        <f t="shared" si="8"/>
        <v>79</v>
      </c>
      <c r="G29" s="61">
        <f>IF(SUM(E$6:E$17)=0," ",SMALL(G$6:G$17,8))</f>
        <v>79</v>
      </c>
      <c r="H29" s="54">
        <f t="shared" si="9"/>
        <v>8</v>
      </c>
      <c r="I29" s="121" t="str">
        <f t="shared" si="10"/>
        <v>Joe -Roger Mac -</v>
      </c>
      <c r="J29" s="122"/>
      <c r="K29" s="122"/>
      <c r="L29" s="60" t="str">
        <f t="shared" si="11"/>
        <v>7583</v>
      </c>
      <c r="M29" s="61">
        <f>IF(SUM(K$6:K$17)=0," ",SMALL(M$6:M$17,8))</f>
        <v>162</v>
      </c>
      <c r="N29" s="55">
        <f t="shared" si="12"/>
        <v>22</v>
      </c>
      <c r="O29" s="121" t="str">
        <f t="shared" si="13"/>
        <v>Bill S -Roger Mac -</v>
      </c>
      <c r="P29" s="122"/>
      <c r="Q29" s="122"/>
      <c r="R29" s="60" t="str">
        <f t="shared" si="14"/>
        <v>7665</v>
      </c>
      <c r="S29" s="61">
        <f>IF(Q6+Q7+Q8+Q9+Q10+Q11+Q12+Q13+Q14+Q15+Q16+Q17=0," ",SMALL(S6:S17,8))</f>
        <v>227</v>
      </c>
      <c r="T29" s="55">
        <f t="shared" si="15"/>
        <v>12</v>
      </c>
      <c r="U29" s="121" t="str">
        <f t="shared" si="16"/>
        <v>Roger O -</v>
      </c>
      <c r="V29" s="122"/>
      <c r="W29" s="122"/>
      <c r="X29" s="60" t="str">
        <f t="shared" si="17"/>
        <v>69</v>
      </c>
      <c r="Y29" s="61">
        <f>IF(W6+W7+W8+W9+W10+W11+W12+W13+W14+W15+W16+W17=0," ",SMALL(Y6:Y17,8))</f>
        <v>295</v>
      </c>
      <c r="Z29" s="55">
        <f t="shared" si="18"/>
        <v>14</v>
      </c>
    </row>
    <row r="30" spans="1:38" ht="20.100000000000001" customHeight="1" x14ac:dyDescent="0.3">
      <c r="B30" s="16">
        <v>9</v>
      </c>
      <c r="C30" s="123" t="str">
        <f t="shared" si="19"/>
        <v>Roger O -</v>
      </c>
      <c r="D30" s="124"/>
      <c r="E30" s="125"/>
      <c r="F30" s="62" t="str">
        <f t="shared" si="8"/>
        <v>81</v>
      </c>
      <c r="G30" s="63">
        <f>IF(SUM(E$6:E$17)=0," ",SMALL(G$6:G$17,9))</f>
        <v>81</v>
      </c>
      <c r="H30" s="13">
        <f t="shared" si="9"/>
        <v>10</v>
      </c>
      <c r="I30" s="115" t="str">
        <f t="shared" si="10"/>
        <v>Joe -Roger Mac -</v>
      </c>
      <c r="J30" s="116"/>
      <c r="K30" s="116"/>
      <c r="L30" s="62" t="str">
        <f t="shared" si="11"/>
        <v>7583</v>
      </c>
      <c r="M30" s="63">
        <f>IF(SUM(K$6:K$17)=0," ",SMALL(M$6:M$17,9))</f>
        <v>162</v>
      </c>
      <c r="N30" s="15">
        <f t="shared" si="12"/>
        <v>22</v>
      </c>
      <c r="O30" s="115" t="str">
        <f t="shared" si="13"/>
        <v>Ian B -</v>
      </c>
      <c r="P30" s="116"/>
      <c r="Q30" s="116"/>
      <c r="R30" s="62" t="str">
        <f t="shared" si="14"/>
        <v>80</v>
      </c>
      <c r="S30" s="63">
        <f>IF(Q6+Q7+Q8+Q9+Q10+Q11+Q12+Q13+Q14+Q15+Q16+Q17=0," ",SMALL(S6:S17,9))</f>
        <v>230</v>
      </c>
      <c r="T30" s="15">
        <f t="shared" si="15"/>
        <v>15</v>
      </c>
      <c r="U30" s="115" t="str">
        <f t="shared" si="16"/>
        <v>Joe -</v>
      </c>
      <c r="V30" s="116"/>
      <c r="W30" s="116"/>
      <c r="X30" s="62" t="str">
        <f t="shared" si="17"/>
        <v>65</v>
      </c>
      <c r="Y30" s="63">
        <f>IF(W6+W7+W8+W9+W10+W11+W12+W13+W14+W15+W16+W17=0," ",SMALL(Y6:Y17,9))</f>
        <v>297</v>
      </c>
      <c r="Z30" s="8">
        <f t="shared" si="18"/>
        <v>16</v>
      </c>
    </row>
    <row r="31" spans="1:38" ht="20.100000000000001" customHeight="1" x14ac:dyDescent="0.3">
      <c r="B31" s="53">
        <v>10</v>
      </c>
      <c r="C31" s="118" t="str">
        <f t="shared" si="19"/>
        <v>Joe -</v>
      </c>
      <c r="D31" s="119"/>
      <c r="E31" s="120"/>
      <c r="F31" s="60" t="str">
        <f t="shared" si="8"/>
        <v>87</v>
      </c>
      <c r="G31" s="61">
        <f>IF(SUM(E$6:E$17)=0," ",SMALL(G$6:G$17,10))</f>
        <v>87</v>
      </c>
      <c r="H31" s="54">
        <f t="shared" si="9"/>
        <v>16</v>
      </c>
      <c r="I31" s="121" t="str">
        <f t="shared" si="10"/>
        <v>John P -</v>
      </c>
      <c r="J31" s="122"/>
      <c r="K31" s="122"/>
      <c r="L31" s="60" t="str">
        <f t="shared" si="11"/>
        <v>86</v>
      </c>
      <c r="M31" s="61">
        <f>IF(SUM(K$6:K$17)=0," ",SMALL(M$6:M$17,10))</f>
        <v>163</v>
      </c>
      <c r="N31" s="55">
        <f t="shared" si="12"/>
        <v>23</v>
      </c>
      <c r="O31" s="121" t="str">
        <f t="shared" si="13"/>
        <v>Joe -</v>
      </c>
      <c r="P31" s="122"/>
      <c r="Q31" s="122"/>
      <c r="R31" s="60" t="str">
        <f t="shared" si="14"/>
        <v>70</v>
      </c>
      <c r="S31" s="61">
        <f>IF(Q6+Q7+Q8+Q9+Q10+Q11+Q12+Q13+Q14+Q15+Q16+Q17=0," ",SMALL(S6:S17,10))</f>
        <v>232</v>
      </c>
      <c r="T31" s="55">
        <f t="shared" si="15"/>
        <v>17</v>
      </c>
      <c r="U31" s="121" t="str">
        <f t="shared" si="16"/>
        <v>John P -</v>
      </c>
      <c r="V31" s="122"/>
      <c r="W31" s="122"/>
      <c r="X31" s="60" t="str">
        <f t="shared" si="17"/>
        <v>74</v>
      </c>
      <c r="Y31" s="61">
        <f>IF(W6+W7+W8+W9+W10+W11+W12+W13+W14+W15+W16+W17=0," ",SMALL(Y6:Y17,10))</f>
        <v>300</v>
      </c>
      <c r="Z31" s="55">
        <f t="shared" si="18"/>
        <v>19</v>
      </c>
    </row>
    <row r="32" spans="1:38" ht="20.100000000000001" customHeight="1" x14ac:dyDescent="0.3">
      <c r="B32" s="4">
        <v>11</v>
      </c>
      <c r="C32" s="128" t="str">
        <f t="shared" si="19"/>
        <v xml:space="preserve"> ~ ~</v>
      </c>
      <c r="D32" s="129"/>
      <c r="E32" s="130"/>
      <c r="F32" s="64" t="str">
        <f t="shared" si="8"/>
        <v>9999</v>
      </c>
      <c r="G32" s="27">
        <f>IF(SUM(E$6:E$17)=0," ",SMALL(G$6:G$17,11))</f>
        <v>99</v>
      </c>
      <c r="H32" s="13">
        <f t="shared" si="9"/>
        <v>28</v>
      </c>
      <c r="I32" s="115" t="str">
        <f t="shared" si="10"/>
        <v xml:space="preserve"> ~ ~</v>
      </c>
      <c r="J32" s="116"/>
      <c r="K32" s="116"/>
      <c r="L32" s="64" t="str">
        <f t="shared" si="11"/>
        <v>8585</v>
      </c>
      <c r="M32" s="27">
        <f>IF(SUM(K$6:K$17)=0," ",SMALL(M$6:M$17,11))</f>
        <v>184</v>
      </c>
      <c r="N32" s="15">
        <f t="shared" si="12"/>
        <v>44</v>
      </c>
      <c r="O32" s="115" t="str">
        <f t="shared" si="13"/>
        <v xml:space="preserve"> ~ ~</v>
      </c>
      <c r="P32" s="116"/>
      <c r="Q32" s="116"/>
      <c r="R32" s="64" t="str">
        <f t="shared" si="14"/>
        <v>8888</v>
      </c>
      <c r="S32" s="27">
        <f>IF(Q6+Q7+Q8+Q9+Q10+Q11+Q12+Q13+Q14+Q15+Q16+Q17=0," ",SMALL(S6:S17,11))</f>
        <v>272</v>
      </c>
      <c r="T32" s="8">
        <f t="shared" si="15"/>
        <v>57</v>
      </c>
      <c r="U32" s="131" t="str">
        <f t="shared" si="16"/>
        <v xml:space="preserve"> ~ ~</v>
      </c>
      <c r="V32" s="132"/>
      <c r="W32" s="132"/>
      <c r="X32" s="64" t="str">
        <f t="shared" si="17"/>
        <v>6969</v>
      </c>
      <c r="Y32" s="27">
        <f>IF(W6+W7+W8+W9+W10+W11+W12+W13+W14+W15+W16+W17=0," ",SMALL(Y6:Y17,11))</f>
        <v>341</v>
      </c>
      <c r="Z32" s="8">
        <f t="shared" si="18"/>
        <v>60</v>
      </c>
    </row>
    <row r="33" spans="2:32" ht="20.100000000000001" customHeight="1" thickBot="1" x14ac:dyDescent="0.35">
      <c r="B33" s="56">
        <v>12</v>
      </c>
      <c r="C33" s="134" t="str">
        <f t="shared" si="19"/>
        <v xml:space="preserve"> ~ ~</v>
      </c>
      <c r="D33" s="135"/>
      <c r="E33" s="135"/>
      <c r="F33" s="65" t="str">
        <f t="shared" si="8"/>
        <v>9999</v>
      </c>
      <c r="G33" s="65">
        <f>IF(SUM(E$6:E$17)=0," ",SMALL(G$6:G$17,12))</f>
        <v>99</v>
      </c>
      <c r="H33" s="58">
        <f t="shared" si="9"/>
        <v>28</v>
      </c>
      <c r="I33" s="126" t="str">
        <f t="shared" si="10"/>
        <v xml:space="preserve"> ~ ~</v>
      </c>
      <c r="J33" s="127"/>
      <c r="K33" s="127"/>
      <c r="L33" s="65" t="str">
        <f t="shared" si="11"/>
        <v>8585</v>
      </c>
      <c r="M33" s="65">
        <f>IF(SUM(K$6:K$17)=0," ",SMALL(M$6:M$17,12))</f>
        <v>184</v>
      </c>
      <c r="N33" s="57">
        <f t="shared" si="12"/>
        <v>44</v>
      </c>
      <c r="O33" s="126" t="str">
        <f t="shared" si="13"/>
        <v xml:space="preserve"> ~ ~</v>
      </c>
      <c r="P33" s="127"/>
      <c r="Q33" s="127"/>
      <c r="R33" s="65" t="str">
        <f t="shared" si="14"/>
        <v>8888</v>
      </c>
      <c r="S33" s="65">
        <f>IF(Q6+Q7+Q8+Q9+Q10+Q11+Q12+Q13+Q14+Q15+Q16+Q17=0," ",SMALL(S6:S17,12))</f>
        <v>272</v>
      </c>
      <c r="T33" s="57">
        <f t="shared" si="15"/>
        <v>57</v>
      </c>
      <c r="U33" s="126" t="str">
        <f t="shared" si="16"/>
        <v xml:space="preserve"> ~ ~</v>
      </c>
      <c r="V33" s="127"/>
      <c r="W33" s="127"/>
      <c r="X33" s="65" t="str">
        <f t="shared" si="17"/>
        <v>6969</v>
      </c>
      <c r="Y33" s="65">
        <f>IF(W6+W7+W8+W9+W10+W11+W12+W13+W14+W15+W16+W17=0," ",SMALL(Y6:Y17,12))</f>
        <v>341</v>
      </c>
      <c r="Z33" s="57">
        <f t="shared" si="18"/>
        <v>60</v>
      </c>
    </row>
    <row r="34" spans="2:32" s="7" customFormat="1" ht="13.8" thickTop="1" x14ac:dyDescent="0.25">
      <c r="F34" s="70"/>
      <c r="G34" s="70"/>
      <c r="H34" s="70"/>
      <c r="L34" s="70"/>
      <c r="M34" s="70"/>
      <c r="N34" s="70"/>
      <c r="R34" s="70"/>
      <c r="S34" s="70"/>
      <c r="T34" s="70"/>
      <c r="X34" s="70"/>
      <c r="Y34" s="70"/>
      <c r="Z34" s="70"/>
      <c r="AD34" s="70"/>
      <c r="AE34" s="70"/>
      <c r="AF34" s="70"/>
    </row>
    <row r="35" spans="2:32" ht="15.6" x14ac:dyDescent="0.3">
      <c r="C35" s="133" t="s">
        <v>41</v>
      </c>
      <c r="D35" s="133"/>
      <c r="E35" s="133"/>
      <c r="F35" s="133"/>
      <c r="G35" s="133"/>
      <c r="H35" s="133"/>
      <c r="I35" s="133"/>
      <c r="J35" s="133"/>
      <c r="P35" s="71"/>
      <c r="Q35" s="71"/>
      <c r="R35" s="71"/>
      <c r="S35" s="71"/>
      <c r="T35" s="71"/>
      <c r="U35" s="71"/>
      <c r="V35" s="71"/>
      <c r="W35" s="71"/>
    </row>
    <row r="36" spans="2:32" ht="15.6" x14ac:dyDescent="0.3">
      <c r="C36" s="133" t="s">
        <v>42</v>
      </c>
      <c r="D36" s="133"/>
      <c r="E36" s="133"/>
      <c r="F36" s="133"/>
      <c r="G36" s="133"/>
      <c r="H36" s="133"/>
      <c r="I36" s="133"/>
      <c r="J36" s="133"/>
      <c r="P36" s="71"/>
      <c r="Q36" s="71"/>
      <c r="R36" s="71"/>
      <c r="S36" s="71"/>
      <c r="T36" s="71"/>
      <c r="U36" s="71"/>
      <c r="V36" s="71"/>
      <c r="W36" s="71"/>
    </row>
    <row r="37" spans="2:32" x14ac:dyDescent="0.25">
      <c r="P37" s="71"/>
      <c r="Q37" s="71"/>
      <c r="R37" s="71"/>
      <c r="S37" s="71"/>
      <c r="T37" s="71"/>
      <c r="U37" s="71"/>
      <c r="V37" s="71"/>
      <c r="W37" s="71"/>
    </row>
  </sheetData>
  <sortState ref="B6:D17">
    <sortCondition ref="B6:B17"/>
  </sortState>
  <mergeCells count="82">
    <mergeCell ref="C35:J35"/>
    <mergeCell ref="C36:J36"/>
    <mergeCell ref="C33:E33"/>
    <mergeCell ref="I33:K33"/>
    <mergeCell ref="O33:Q33"/>
    <mergeCell ref="C31:E31"/>
    <mergeCell ref="I31:K31"/>
    <mergeCell ref="O31:Q31"/>
    <mergeCell ref="U31:W31"/>
    <mergeCell ref="U33:W33"/>
    <mergeCell ref="C32:E32"/>
    <mergeCell ref="I32:K32"/>
    <mergeCell ref="O32:Q32"/>
    <mergeCell ref="U32:W32"/>
    <mergeCell ref="C29:E29"/>
    <mergeCell ref="I29:K29"/>
    <mergeCell ref="O29:Q29"/>
    <mergeCell ref="U29:W29"/>
    <mergeCell ref="C30:E30"/>
    <mergeCell ref="I30:K30"/>
    <mergeCell ref="O30:Q30"/>
    <mergeCell ref="U30:W30"/>
    <mergeCell ref="C27:E27"/>
    <mergeCell ref="I27:K27"/>
    <mergeCell ref="O27:Q27"/>
    <mergeCell ref="U27:W27"/>
    <mergeCell ref="C28:E28"/>
    <mergeCell ref="I28:K28"/>
    <mergeCell ref="O28:Q28"/>
    <mergeCell ref="U28:W28"/>
    <mergeCell ref="C25:E25"/>
    <mergeCell ref="I25:K25"/>
    <mergeCell ref="O25:Q25"/>
    <mergeCell ref="U25:W25"/>
    <mergeCell ref="C26:E26"/>
    <mergeCell ref="I26:K26"/>
    <mergeCell ref="O26:Q26"/>
    <mergeCell ref="U26:W26"/>
    <mergeCell ref="C23:E23"/>
    <mergeCell ref="I23:K23"/>
    <mergeCell ref="O23:Q23"/>
    <mergeCell ref="U23:W23"/>
    <mergeCell ref="C24:E24"/>
    <mergeCell ref="I24:K24"/>
    <mergeCell ref="O24:Q24"/>
    <mergeCell ref="U24:W24"/>
    <mergeCell ref="C21:E21"/>
    <mergeCell ref="I21:K21"/>
    <mergeCell ref="O21:Q21"/>
    <mergeCell ref="U21:W21"/>
    <mergeCell ref="C22:E22"/>
    <mergeCell ref="I22:K22"/>
    <mergeCell ref="O22:Q22"/>
    <mergeCell ref="U22:W22"/>
    <mergeCell ref="C20:H20"/>
    <mergeCell ref="I20:N20"/>
    <mergeCell ref="O20:T20"/>
    <mergeCell ref="U20:Z20"/>
    <mergeCell ref="A3:B4"/>
    <mergeCell ref="A5:B5"/>
    <mergeCell ref="A6:B6"/>
    <mergeCell ref="A7:B7"/>
    <mergeCell ref="A8:B8"/>
    <mergeCell ref="A9:B9"/>
    <mergeCell ref="A10:B10"/>
    <mergeCell ref="A11:B11"/>
    <mergeCell ref="A12:B12"/>
    <mergeCell ref="C19:Z19"/>
    <mergeCell ref="A13:B13"/>
    <mergeCell ref="A14:B14"/>
    <mergeCell ref="P1:S1"/>
    <mergeCell ref="V1:Y1"/>
    <mergeCell ref="A1:B2"/>
    <mergeCell ref="E2:G2"/>
    <mergeCell ref="K2:M2"/>
    <mergeCell ref="Q2:S2"/>
    <mergeCell ref="W2:Y2"/>
    <mergeCell ref="A15:B15"/>
    <mergeCell ref="A16:B16"/>
    <mergeCell ref="A17:B17"/>
    <mergeCell ref="D1:G1"/>
    <mergeCell ref="J1:M1"/>
  </mergeCells>
  <phoneticPr fontId="1" type="noConversion"/>
  <pageMargins left="0.2" right="0.2" top="0.75" bottom="0.75" header="0.3" footer="0.3"/>
  <pageSetup scale="61" orientation="landscape" r:id="rId1"/>
  <headerFooter>
    <oddHeader>&amp;C&amp;"Times New Roman,Bold"&amp;22Hack Masters Golf Tournament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</vt:lpstr>
    </vt:vector>
  </TitlesOfParts>
  <Company>INFRAWARE,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Joe Murray</cp:lastModifiedBy>
  <cp:lastPrinted>2014-05-30T17:57:28Z</cp:lastPrinted>
  <dcterms:created xsi:type="dcterms:W3CDTF">2010-06-21T07:17:39Z</dcterms:created>
  <dcterms:modified xsi:type="dcterms:W3CDTF">2014-12-08T01:33:17Z</dcterms:modified>
</cp:coreProperties>
</file>