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4240" windowHeight="11595"/>
  </bookViews>
  <sheets>
    <sheet name="Scor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AE33" i="1"/>
  <c r="AD33"/>
  <c r="AC33"/>
  <c r="Z33"/>
  <c r="Y33"/>
  <c r="X33"/>
  <c r="W33"/>
  <c r="T33"/>
  <c r="S33"/>
  <c r="R33"/>
  <c r="Q33"/>
  <c r="N33"/>
  <c r="M33"/>
  <c r="L33"/>
  <c r="K33"/>
  <c r="H33"/>
  <c r="G33"/>
  <c r="F33"/>
  <c r="E33"/>
  <c r="B33"/>
  <c r="AE32"/>
  <c r="AD32"/>
  <c r="AC32"/>
  <c r="Z32"/>
  <c r="Y32"/>
  <c r="X32"/>
  <c r="W32"/>
  <c r="T32"/>
  <c r="S32"/>
  <c r="R32"/>
  <c r="Q32"/>
  <c r="N32"/>
  <c r="M32"/>
  <c r="L32"/>
  <c r="K32"/>
  <c r="H32"/>
  <c r="G32"/>
  <c r="F32"/>
  <c r="E32"/>
  <c r="B32"/>
  <c r="AE31"/>
  <c r="AD31"/>
  <c r="AC31"/>
  <c r="Z31"/>
  <c r="Y31"/>
  <c r="X31"/>
  <c r="W31"/>
  <c r="T31"/>
  <c r="S31"/>
  <c r="R31"/>
  <c r="Q31"/>
  <c r="N31"/>
  <c r="M31"/>
  <c r="L31"/>
  <c r="K31"/>
  <c r="H31"/>
  <c r="G31"/>
  <c r="F31"/>
  <c r="E31"/>
  <c r="B31"/>
  <c r="AE30"/>
  <c r="AD30"/>
  <c r="AC30"/>
  <c r="Z30"/>
  <c r="Y30"/>
  <c r="X30"/>
  <c r="W30"/>
  <c r="T30"/>
  <c r="S30"/>
  <c r="R30"/>
  <c r="Q30"/>
  <c r="N30"/>
  <c r="M30"/>
  <c r="L30"/>
  <c r="K30"/>
  <c r="H30"/>
  <c r="G30"/>
  <c r="F30"/>
  <c r="E30"/>
  <c r="B30"/>
  <c r="AE29"/>
  <c r="AD29"/>
  <c r="AC29"/>
  <c r="Z29"/>
  <c r="Y29"/>
  <c r="X29"/>
  <c r="W29"/>
  <c r="T29"/>
  <c r="S29"/>
  <c r="R29"/>
  <c r="Q29"/>
  <c r="N29"/>
  <c r="M29"/>
  <c r="L29"/>
  <c r="K29"/>
  <c r="H29"/>
  <c r="G29"/>
  <c r="F29"/>
  <c r="E29"/>
  <c r="B29"/>
  <c r="AE28"/>
  <c r="AD28"/>
  <c r="AC28"/>
  <c r="Z28"/>
  <c r="Y28"/>
  <c r="X28"/>
  <c r="W28"/>
  <c r="T28"/>
  <c r="S28"/>
  <c r="R28"/>
  <c r="Q28"/>
  <c r="N28"/>
  <c r="M28"/>
  <c r="L28"/>
  <c r="K28"/>
  <c r="H28"/>
  <c r="G28"/>
  <c r="F28"/>
  <c r="E28"/>
  <c r="B28"/>
  <c r="AE27"/>
  <c r="AD27"/>
  <c r="AC27"/>
  <c r="Z27"/>
  <c r="Y27"/>
  <c r="X27"/>
  <c r="W27"/>
  <c r="T27"/>
  <c r="S27"/>
  <c r="R27"/>
  <c r="Q27"/>
  <c r="N27"/>
  <c r="M27"/>
  <c r="L27"/>
  <c r="K27"/>
  <c r="H27"/>
  <c r="G27"/>
  <c r="F27"/>
  <c r="E27"/>
  <c r="B27"/>
  <c r="AE26"/>
  <c r="AD26"/>
  <c r="AC26"/>
  <c r="Z26"/>
  <c r="Y26"/>
  <c r="X26"/>
  <c r="W26"/>
  <c r="T26"/>
  <c r="S26"/>
  <c r="R26"/>
  <c r="Q26"/>
  <c r="N26"/>
  <c r="M26"/>
  <c r="L26"/>
  <c r="K26"/>
  <c r="H26"/>
  <c r="G26"/>
  <c r="F26"/>
  <c r="E26"/>
  <c r="B26"/>
  <c r="AE25"/>
  <c r="AD25"/>
  <c r="AC25"/>
  <c r="Z25"/>
  <c r="Y25"/>
  <c r="X25"/>
  <c r="W25"/>
  <c r="T25"/>
  <c r="S25"/>
  <c r="R25"/>
  <c r="Q25"/>
  <c r="N25"/>
  <c r="M25"/>
  <c r="L25"/>
  <c r="K25"/>
  <c r="H25"/>
  <c r="G25"/>
  <c r="F25"/>
  <c r="E25"/>
  <c r="B25"/>
  <c r="AE24"/>
  <c r="AD24"/>
  <c r="AC24"/>
  <c r="Z24"/>
  <c r="Y24"/>
  <c r="X24"/>
  <c r="W24"/>
  <c r="T24"/>
  <c r="S24"/>
  <c r="R24"/>
  <c r="Q24"/>
  <c r="N24"/>
  <c r="M24"/>
  <c r="L24"/>
  <c r="K24"/>
  <c r="H24"/>
  <c r="G24"/>
  <c r="F24"/>
  <c r="E24"/>
  <c r="B24"/>
  <c r="AE23"/>
  <c r="AD23"/>
  <c r="AC23"/>
  <c r="Z23"/>
  <c r="Y23"/>
  <c r="X23"/>
  <c r="W23"/>
  <c r="T23"/>
  <c r="S23"/>
  <c r="R23"/>
  <c r="Q23"/>
  <c r="N23"/>
  <c r="M23"/>
  <c r="L23"/>
  <c r="K23"/>
  <c r="H23"/>
  <c r="G23"/>
  <c r="F23"/>
  <c r="E23"/>
  <c r="B23"/>
  <c r="AE22"/>
  <c r="AD22"/>
  <c r="AC22"/>
  <c r="Z22"/>
  <c r="Y22"/>
  <c r="X22"/>
  <c r="W22"/>
  <c r="T22"/>
  <c r="S22"/>
  <c r="R22"/>
  <c r="Q22"/>
  <c r="N22"/>
  <c r="M22"/>
  <c r="L22"/>
  <c r="K22"/>
  <c r="H22"/>
  <c r="G22"/>
  <c r="F22"/>
  <c r="E22"/>
  <c r="B22"/>
  <c r="Z20"/>
  <c r="T20"/>
  <c r="N20"/>
  <c r="H20"/>
  <c r="B20"/>
  <c r="AD17"/>
  <c r="AC17"/>
  <c r="AA17"/>
  <c r="X17"/>
  <c r="W17"/>
  <c r="U17"/>
  <c r="R17"/>
  <c r="Q17"/>
  <c r="O17"/>
  <c r="L17"/>
  <c r="K17"/>
  <c r="I17"/>
  <c r="F17"/>
  <c r="E17"/>
  <c r="AD16"/>
  <c r="AC16"/>
  <c r="AA16"/>
  <c r="X16"/>
  <c r="W16"/>
  <c r="U16"/>
  <c r="R16"/>
  <c r="Q16"/>
  <c r="O16"/>
  <c r="L16"/>
  <c r="K16"/>
  <c r="I16"/>
  <c r="F16"/>
  <c r="E16"/>
  <c r="AD15"/>
  <c r="AC15"/>
  <c r="AA15"/>
  <c r="X15"/>
  <c r="W15"/>
  <c r="U15"/>
  <c r="R15"/>
  <c r="Q15"/>
  <c r="O15"/>
  <c r="L15"/>
  <c r="K15"/>
  <c r="I15"/>
  <c r="F15"/>
  <c r="E15"/>
  <c r="AD14"/>
  <c r="AC14"/>
  <c r="AA14"/>
  <c r="X14"/>
  <c r="W14"/>
  <c r="U14"/>
  <c r="R14"/>
  <c r="Q14"/>
  <c r="O14"/>
  <c r="L14"/>
  <c r="K14"/>
  <c r="I14"/>
  <c r="F14"/>
  <c r="E14"/>
  <c r="AD13"/>
  <c r="AC13"/>
  <c r="AA13"/>
  <c r="X13"/>
  <c r="W13"/>
  <c r="U13"/>
  <c r="R13"/>
  <c r="Q13"/>
  <c r="O13"/>
  <c r="L13"/>
  <c r="K13"/>
  <c r="I13"/>
  <c r="F13"/>
  <c r="E13"/>
  <c r="AD12"/>
  <c r="AC12"/>
  <c r="AA12"/>
  <c r="X12"/>
  <c r="W12"/>
  <c r="U12"/>
  <c r="R12"/>
  <c r="Q12"/>
  <c r="O12"/>
  <c r="L12"/>
  <c r="K12"/>
  <c r="I12"/>
  <c r="F12"/>
  <c r="E12"/>
  <c r="AD11"/>
  <c r="AC11"/>
  <c r="AA11"/>
  <c r="X11"/>
  <c r="W11"/>
  <c r="U11"/>
  <c r="R11"/>
  <c r="Q11"/>
  <c r="O11"/>
  <c r="L11"/>
  <c r="K11"/>
  <c r="I11"/>
  <c r="F11"/>
  <c r="E11"/>
  <c r="AD10"/>
  <c r="AC10"/>
  <c r="AA10"/>
  <c r="X10"/>
  <c r="W10"/>
  <c r="U10"/>
  <c r="R10"/>
  <c r="Q10"/>
  <c r="O10"/>
  <c r="L10"/>
  <c r="K10"/>
  <c r="I10"/>
  <c r="F10"/>
  <c r="E10"/>
  <c r="AD9"/>
  <c r="AC9"/>
  <c r="AA9"/>
  <c r="X9"/>
  <c r="W9"/>
  <c r="U9"/>
  <c r="R9"/>
  <c r="Q9"/>
  <c r="O9"/>
  <c r="L9"/>
  <c r="K9"/>
  <c r="I9"/>
  <c r="F9"/>
  <c r="E9"/>
  <c r="AD8"/>
  <c r="AC8"/>
  <c r="AA8"/>
  <c r="X8"/>
  <c r="W8"/>
  <c r="U8"/>
  <c r="R8"/>
  <c r="Q8"/>
  <c r="O8"/>
  <c r="L8"/>
  <c r="K8"/>
  <c r="I8"/>
  <c r="F8"/>
  <c r="E8"/>
  <c r="AD7"/>
  <c r="AC7"/>
  <c r="AA7"/>
  <c r="X7"/>
  <c r="W7"/>
  <c r="U7"/>
  <c r="R7"/>
  <c r="Q7"/>
  <c r="O7"/>
  <c r="L7"/>
  <c r="K7"/>
  <c r="I7"/>
  <c r="F7"/>
  <c r="E7"/>
  <c r="AD6"/>
  <c r="AC6"/>
  <c r="AA6"/>
  <c r="X6"/>
  <c r="W6"/>
  <c r="U6"/>
  <c r="R6"/>
  <c r="Q6"/>
  <c r="O6"/>
  <c r="L6"/>
  <c r="K6"/>
  <c r="I6"/>
  <c r="F6"/>
  <c r="E6"/>
</calcChain>
</file>

<file path=xl/sharedStrings.xml><?xml version="1.0" encoding="utf-8"?>
<sst xmlns="http://schemas.openxmlformats.org/spreadsheetml/2006/main" count="124" uniqueCount="51">
  <si>
    <t>Year</t>
  </si>
  <si>
    <t>Oyster Bay</t>
  </si>
  <si>
    <t>Mooreland</t>
  </si>
  <si>
    <t>Heritage</t>
  </si>
  <si>
    <t>Parkland</t>
  </si>
  <si>
    <t>Blue</t>
  </si>
  <si>
    <t>White</t>
  </si>
  <si>
    <t>White</t>
  </si>
  <si>
    <t>White</t>
  </si>
  <si>
    <t>Tee:</t>
  </si>
  <si>
    <t>Rating:</t>
  </si>
  <si>
    <t>Date:</t>
  </si>
  <si>
    <t>Slope:</t>
  </si>
  <si>
    <t>Par=</t>
  </si>
  <si>
    <t>Player</t>
  </si>
  <si>
    <t>Initial Handicap</t>
  </si>
  <si>
    <t>Day 1 Total</t>
  </si>
  <si>
    <t>Day 2 Total</t>
  </si>
  <si>
    <t>Day 3 Total</t>
  </si>
  <si>
    <t>Day 4 Total</t>
  </si>
  <si>
    <t>Adjusted Handicap</t>
  </si>
  <si>
    <t>Score</t>
  </si>
  <si>
    <t>Net</t>
  </si>
  <si>
    <t>Day 5 Total</t>
  </si>
  <si>
    <t>Mark -</t>
  </si>
  <si>
    <t>Joe -</t>
  </si>
  <si>
    <t>Roger O -</t>
  </si>
  <si>
    <t>Bill S -</t>
  </si>
  <si>
    <t>Ian B -</t>
  </si>
  <si>
    <t>Carl -</t>
  </si>
  <si>
    <t>John P -</t>
  </si>
  <si>
    <t>Rusty -</t>
  </si>
  <si>
    <t>Nick -</t>
  </si>
  <si>
    <t>Roger Mac -</t>
  </si>
  <si>
    <t>George -</t>
  </si>
  <si>
    <t>~</t>
  </si>
  <si>
    <t>Leader Board</t>
  </si>
  <si>
    <t>Position</t>
  </si>
  <si>
    <t>Player</t>
  </si>
  <si>
    <t>Back</t>
  </si>
  <si>
    <t>Player</t>
  </si>
  <si>
    <t>Player</t>
  </si>
  <si>
    <t>Total</t>
  </si>
  <si>
    <t>Back</t>
  </si>
  <si>
    <t>Player</t>
  </si>
  <si>
    <t>Player</t>
  </si>
  <si>
    <t>Net</t>
  </si>
  <si>
    <t>Total</t>
  </si>
  <si>
    <t>Back</t>
  </si>
  <si>
    <t>Net = Score - Handicap</t>
  </si>
  <si>
    <t>Adj. Handicap = Net - Par / 2 + Handicap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</si>
</sst>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0.0"/>
  </numFmts>
  <fonts count="15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color rgb="FF0000FF"/>
      <name val="Arial"/>
    </font>
    <font>
      <sz val="10"/>
      <color rgb="FF0000FF"/>
      <name val="Arial"/>
    </font>
    <font>
      <b/>
      <sz val="18"/>
      <color rgb="FFFFFFFF"/>
      <name val="Georgia"/>
    </font>
    <font>
      <sz val="10"/>
      <color rgb="FFC0C0C0"/>
      <name val="Arial"/>
    </font>
    <font>
      <b/>
      <sz val="10"/>
      <color rgb="FFC0C0C0"/>
      <name val="Arial"/>
    </font>
    <font>
      <sz val="10"/>
      <color rgb="FFFF0000"/>
      <name val="Verdana"/>
    </font>
    <font>
      <b/>
      <sz val="10"/>
      <color rgb="FF0000FF"/>
      <name val="Arial"/>
    </font>
    <font>
      <b/>
      <sz val="14"/>
      <color rgb="FF000000"/>
      <name val="Arial"/>
    </font>
    <font>
      <b/>
      <sz val="10"/>
      <color rgb="FFFFFFFF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CC00"/>
      </patternFill>
    </fill>
    <fill>
      <patternFill patternType="solid">
        <fgColor rgb="FF95B3D7"/>
      </patternFill>
    </fill>
    <fill>
      <patternFill patternType="solid">
        <fgColor rgb="FFA5B6CA"/>
      </patternFill>
    </fill>
    <fill>
      <patternFill patternType="solid">
        <fgColor rgb="FF3366FF"/>
      </patternFill>
    </fill>
    <fill>
      <patternFill patternType="solid">
        <fgColor rgb="FF92D050"/>
      </patternFill>
    </fill>
  </fills>
  <borders count="4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double">
        <color rgb="FF000000"/>
      </bottom>
      <diagonal/>
    </border>
    <border>
      <left style="thin">
        <color rgb="FF969696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000000"/>
      </bottom>
      <diagonal/>
    </border>
    <border>
      <left style="thin">
        <color rgb="FF969696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69696"/>
      </left>
      <right/>
      <top/>
      <bottom style="thin">
        <color rgb="FF000000"/>
      </bottom>
      <diagonal/>
    </border>
    <border>
      <left style="thin">
        <color rgb="FF969696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969696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969696"/>
      </right>
      <top/>
      <bottom style="thin">
        <color rgb="FF000000"/>
      </bottom>
      <diagonal/>
    </border>
    <border>
      <left style="double">
        <color rgb="FF000000"/>
      </left>
      <right style="thin">
        <color rgb="FF969696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0" fillId="0" borderId="0" xfId="0" applyFont="1" applyFill="1" applyAlignment="1"/>
    <xf numFmtId="0" fontId="9" fillId="0" borderId="0" xfId="0" applyFont="1" applyFill="1" applyAlignment="1"/>
    <xf numFmtId="1" fontId="3" fillId="0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1" fontId="3" fillId="3" borderId="37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33" xfId="0" applyFont="1" applyFill="1" applyBorder="1" applyAlignment="1"/>
    <xf numFmtId="1" fontId="3" fillId="0" borderId="22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" fontId="3" fillId="0" borderId="35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/>
    <xf numFmtId="1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right"/>
    </xf>
    <xf numFmtId="0" fontId="3" fillId="0" borderId="3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/>
    <xf numFmtId="0" fontId="4" fillId="0" borderId="35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/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1" fontId="3" fillId="6" borderId="16" xfId="0" applyNumberFormat="1" applyFont="1" applyFill="1" applyBorder="1" applyAlignment="1">
      <alignment horizontal="center"/>
    </xf>
    <xf numFmtId="1" fontId="3" fillId="6" borderId="18" xfId="0" applyNumberFormat="1" applyFont="1" applyFill="1" applyBorder="1" applyAlignment="1">
      <alignment horizontal="center"/>
    </xf>
    <xf numFmtId="1" fontId="3" fillId="6" borderId="2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1" fontId="3" fillId="5" borderId="30" xfId="0" applyNumberFormat="1" applyFont="1" applyFill="1" applyBorder="1" applyAlignment="1">
      <alignment horizontal="center"/>
    </xf>
    <xf numFmtId="1" fontId="3" fillId="5" borderId="26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" fontId="3" fillId="5" borderId="15" xfId="0" applyNumberFormat="1" applyFont="1" applyFill="1" applyBorder="1" applyAlignment="1">
      <alignment horizontal="center"/>
    </xf>
    <xf numFmtId="0" fontId="12" fillId="0" borderId="2" xfId="0" applyFont="1" applyFill="1" applyBorder="1" applyAlignment="1"/>
    <xf numFmtId="1" fontId="3" fillId="5" borderId="4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5" borderId="46" xfId="0" applyNumberFormat="1" applyFont="1" applyFill="1" applyBorder="1" applyAlignment="1">
      <alignment horizontal="center"/>
    </xf>
    <xf numFmtId="1" fontId="3" fillId="5" borderId="18" xfId="0" applyNumberFormat="1" applyFont="1" applyFill="1" applyBorder="1" applyAlignment="1">
      <alignment horizontal="center"/>
    </xf>
    <xf numFmtId="1" fontId="3" fillId="3" borderId="46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5" borderId="2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13" fillId="0" borderId="6" xfId="0" applyFont="1" applyFill="1" applyBorder="1" applyAlignment="1">
      <alignment horizontal="center"/>
    </xf>
    <xf numFmtId="1" fontId="9" fillId="0" borderId="0" xfId="0" applyNumberFormat="1" applyFont="1" applyFill="1" applyAlignment="1"/>
    <xf numFmtId="0" fontId="11" fillId="0" borderId="0" xfId="0" applyFont="1" applyFill="1" applyAlignment="1">
      <alignment horizontal="center" vertical="center"/>
    </xf>
    <xf numFmtId="0" fontId="12" fillId="0" borderId="12" xfId="0" applyFont="1" applyFill="1" applyBorder="1" applyAlignment="1"/>
    <xf numFmtId="0" fontId="12" fillId="0" borderId="11" xfId="0" applyFont="1" applyFill="1" applyBorder="1" applyAlignment="1"/>
    <xf numFmtId="0" fontId="14" fillId="7" borderId="1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left"/>
    </xf>
    <xf numFmtId="0" fontId="7" fillId="5" borderId="43" xfId="0" applyFont="1" applyFill="1" applyBorder="1" applyAlignment="1">
      <alignment horizontal="center"/>
    </xf>
    <xf numFmtId="0" fontId="2" fillId="0" borderId="44" xfId="0" applyFont="1" applyBorder="1" applyAlignment="1"/>
    <xf numFmtId="0" fontId="7" fillId="5" borderId="39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7"/>
  <sheetViews>
    <sheetView tabSelected="1" workbookViewId="0">
      <pane xSplit="1" topLeftCell="B1" activePane="topRight" state="frozen"/>
      <selection pane="topRight" sqref="A1:X17"/>
    </sheetView>
  </sheetViews>
  <sheetFormatPr defaultColWidth="13.5" defaultRowHeight="12.75"/>
  <cols>
    <col min="1" max="1" width="16.5" style="1" customWidth="1"/>
    <col min="2" max="3" width="10" style="1" customWidth="1"/>
    <col min="4" max="4" width="7.33203125" style="1" customWidth="1"/>
    <col min="5" max="6" width="9.33203125" style="1" customWidth="1"/>
    <col min="7" max="7" width="8.33203125" style="1" customWidth="1"/>
    <col min="8" max="9" width="10" style="1" customWidth="1"/>
    <col min="10" max="10" width="7.33203125" style="1" customWidth="1"/>
    <col min="11" max="12" width="9.33203125" style="1" customWidth="1"/>
    <col min="13" max="13" width="8.33203125" style="1" customWidth="1"/>
    <col min="14" max="15" width="10" style="1" customWidth="1"/>
    <col min="16" max="16" width="7.33203125" style="1" customWidth="1"/>
    <col min="17" max="18" width="9.33203125" style="1" customWidth="1"/>
    <col min="19" max="19" width="8.33203125" style="1" customWidth="1"/>
    <col min="20" max="21" width="10" style="1" customWidth="1"/>
    <col min="22" max="22" width="7.33203125" style="1" customWidth="1"/>
    <col min="23" max="24" width="9.33203125" style="1" customWidth="1"/>
    <col min="25" max="25" width="8.33203125" style="1" customWidth="1"/>
    <col min="26" max="27" width="10" style="1" customWidth="1"/>
    <col min="28" max="28" width="7.33203125" style="1" customWidth="1"/>
    <col min="29" max="30" width="9.33203125" style="1" customWidth="1"/>
    <col min="31" max="31" width="8.33203125" style="1" customWidth="1"/>
    <col min="32" max="32" width="8.5" style="1" customWidth="1"/>
    <col min="33" max="34" width="10" style="1" customWidth="1"/>
    <col min="35" max="36" width="11.5" style="1" customWidth="1"/>
    <col min="37" max="39" width="13.5" style="1" customWidth="1"/>
    <col min="40" max="16384" width="13.5" style="1"/>
  </cols>
  <sheetData>
    <row r="1" spans="1:32" s="2" customFormat="1" ht="15.75">
      <c r="A1" s="119" t="s">
        <v>0</v>
      </c>
      <c r="B1" s="1"/>
      <c r="C1" s="114" t="s">
        <v>1</v>
      </c>
      <c r="D1" s="115"/>
      <c r="E1" s="115"/>
      <c r="F1" s="116"/>
      <c r="G1" s="34"/>
      <c r="H1" s="35"/>
      <c r="I1" s="114" t="s">
        <v>2</v>
      </c>
      <c r="J1" s="115"/>
      <c r="K1" s="115"/>
      <c r="L1" s="116"/>
      <c r="M1" s="36"/>
      <c r="N1" s="37"/>
      <c r="O1" s="114" t="s">
        <v>3</v>
      </c>
      <c r="P1" s="115"/>
      <c r="Q1" s="115"/>
      <c r="R1" s="116"/>
      <c r="S1" s="34"/>
      <c r="T1" s="35"/>
      <c r="U1" s="120" t="s">
        <v>4</v>
      </c>
      <c r="V1" s="120"/>
      <c r="W1" s="120"/>
      <c r="X1" s="120"/>
      <c r="Y1" s="34"/>
      <c r="Z1" s="35"/>
      <c r="AA1" s="114"/>
      <c r="AB1" s="115"/>
      <c r="AC1" s="115"/>
      <c r="AD1" s="116"/>
      <c r="AE1" s="34"/>
    </row>
    <row r="2" spans="1:32" s="2" customFormat="1">
      <c r="A2" s="106"/>
      <c r="B2" s="1"/>
      <c r="C2" s="38" t="s">
        <v>9</v>
      </c>
      <c r="D2" s="117" t="s">
        <v>5</v>
      </c>
      <c r="E2" s="117"/>
      <c r="F2" s="118"/>
      <c r="G2" s="37"/>
      <c r="H2" s="37"/>
      <c r="I2" s="38" t="s">
        <v>9</v>
      </c>
      <c r="J2" s="117" t="s">
        <v>6</v>
      </c>
      <c r="K2" s="117"/>
      <c r="L2" s="118"/>
      <c r="M2" s="37"/>
      <c r="N2" s="37"/>
      <c r="O2" s="38" t="s">
        <v>9</v>
      </c>
      <c r="P2" s="117" t="s">
        <v>7</v>
      </c>
      <c r="Q2" s="117"/>
      <c r="R2" s="118"/>
      <c r="S2" s="39"/>
      <c r="T2" s="35"/>
      <c r="U2" s="38" t="s">
        <v>9</v>
      </c>
      <c r="V2" s="117" t="s">
        <v>8</v>
      </c>
      <c r="W2" s="117"/>
      <c r="X2" s="118"/>
      <c r="Y2" s="39"/>
      <c r="Z2" s="35"/>
      <c r="AA2" s="38" t="s">
        <v>9</v>
      </c>
      <c r="AB2" s="117"/>
      <c r="AC2" s="117"/>
      <c r="AD2" s="118"/>
      <c r="AE2" s="39"/>
    </row>
    <row r="3" spans="1:32" s="2" customFormat="1">
      <c r="A3" s="106">
        <v>2013</v>
      </c>
      <c r="B3" s="1"/>
      <c r="C3" s="38" t="s">
        <v>10</v>
      </c>
      <c r="D3" s="76">
        <v>69.8</v>
      </c>
      <c r="E3" s="58" t="s">
        <v>11</v>
      </c>
      <c r="F3" s="75">
        <v>41434</v>
      </c>
      <c r="G3" s="37"/>
      <c r="H3" s="37"/>
      <c r="I3" s="38" t="s">
        <v>10</v>
      </c>
      <c r="J3" s="76">
        <v>72.599999999999994</v>
      </c>
      <c r="K3" s="58" t="s">
        <v>11</v>
      </c>
      <c r="L3" s="75">
        <v>41436</v>
      </c>
      <c r="M3" s="37"/>
      <c r="N3" s="37"/>
      <c r="O3" s="38" t="s">
        <v>10</v>
      </c>
      <c r="P3" s="76">
        <v>71.099999999999994</v>
      </c>
      <c r="Q3" s="58" t="s">
        <v>11</v>
      </c>
      <c r="R3" s="75">
        <v>41437</v>
      </c>
      <c r="S3" s="39"/>
      <c r="T3" s="35"/>
      <c r="U3" s="38" t="s">
        <v>10</v>
      </c>
      <c r="V3" s="76">
        <v>72.599999999999994</v>
      </c>
      <c r="W3" s="58" t="s">
        <v>11</v>
      </c>
      <c r="X3" s="75">
        <v>41439</v>
      </c>
      <c r="Y3" s="39"/>
      <c r="Z3" s="35"/>
      <c r="AA3" s="38" t="s">
        <v>10</v>
      </c>
      <c r="AB3" s="76"/>
      <c r="AC3" s="58" t="s">
        <v>11</v>
      </c>
      <c r="AD3" s="75"/>
      <c r="AE3" s="39"/>
    </row>
    <row r="4" spans="1:32" s="2" customFormat="1">
      <c r="A4" s="107"/>
      <c r="B4" s="1"/>
      <c r="C4" s="74" t="s">
        <v>12</v>
      </c>
      <c r="D4" s="73">
        <v>130</v>
      </c>
      <c r="E4" s="40" t="s">
        <v>13</v>
      </c>
      <c r="F4" s="41">
        <v>70</v>
      </c>
      <c r="G4" s="42"/>
      <c r="H4" s="1"/>
      <c r="I4" s="74" t="s">
        <v>12</v>
      </c>
      <c r="J4" s="73">
        <v>133</v>
      </c>
      <c r="K4" s="40" t="s">
        <v>13</v>
      </c>
      <c r="L4" s="41">
        <v>72</v>
      </c>
      <c r="M4" s="42"/>
      <c r="N4" s="43"/>
      <c r="O4" s="74" t="s">
        <v>12</v>
      </c>
      <c r="P4" s="73">
        <v>127</v>
      </c>
      <c r="Q4" s="40" t="s">
        <v>13</v>
      </c>
      <c r="R4" s="41">
        <v>71</v>
      </c>
      <c r="S4" s="44"/>
      <c r="T4" s="45"/>
      <c r="U4" s="74" t="s">
        <v>12</v>
      </c>
      <c r="V4" s="73">
        <v>133</v>
      </c>
      <c r="W4" s="40" t="s">
        <v>13</v>
      </c>
      <c r="X4" s="41">
        <v>72</v>
      </c>
      <c r="Y4" s="44"/>
      <c r="Z4" s="45"/>
      <c r="AA4" s="74" t="s">
        <v>12</v>
      </c>
      <c r="AB4" s="73"/>
      <c r="AC4" s="40" t="s">
        <v>13</v>
      </c>
      <c r="AD4" s="41">
        <v>72</v>
      </c>
      <c r="AE4" s="44"/>
    </row>
    <row r="5" spans="1:32" s="3" customFormat="1" ht="58.5" customHeight="1">
      <c r="A5" s="77" t="s">
        <v>14</v>
      </c>
      <c r="B5" s="1"/>
      <c r="C5" s="49" t="s">
        <v>15</v>
      </c>
      <c r="D5" s="82" t="s">
        <v>21</v>
      </c>
      <c r="E5" s="46" t="s">
        <v>22</v>
      </c>
      <c r="F5" s="47" t="s">
        <v>16</v>
      </c>
      <c r="G5" s="48"/>
      <c r="H5" s="1"/>
      <c r="I5" s="49" t="s">
        <v>20</v>
      </c>
      <c r="J5" s="82" t="s">
        <v>21</v>
      </c>
      <c r="K5" s="46" t="s">
        <v>22</v>
      </c>
      <c r="L5" s="47" t="s">
        <v>17</v>
      </c>
      <c r="M5" s="48"/>
      <c r="N5" s="50"/>
      <c r="O5" s="49" t="s">
        <v>20</v>
      </c>
      <c r="P5" s="82" t="s">
        <v>21</v>
      </c>
      <c r="Q5" s="46" t="s">
        <v>22</v>
      </c>
      <c r="R5" s="47" t="s">
        <v>18</v>
      </c>
      <c r="S5" s="51"/>
      <c r="T5" s="52"/>
      <c r="U5" s="49" t="s">
        <v>20</v>
      </c>
      <c r="V5" s="82" t="s">
        <v>21</v>
      </c>
      <c r="W5" s="46" t="s">
        <v>22</v>
      </c>
      <c r="X5" s="47" t="s">
        <v>19</v>
      </c>
      <c r="Y5" s="51"/>
      <c r="Z5" s="52"/>
      <c r="AA5" s="49" t="s">
        <v>20</v>
      </c>
      <c r="AB5" s="82" t="s">
        <v>21</v>
      </c>
      <c r="AC5" s="46" t="s">
        <v>22</v>
      </c>
      <c r="AD5" s="47" t="s">
        <v>23</v>
      </c>
      <c r="AE5" s="51"/>
    </row>
    <row r="6" spans="1:32" ht="20.100000000000001" customHeight="1">
      <c r="A6" s="80" t="s">
        <v>24</v>
      </c>
      <c r="B6" s="21"/>
      <c r="C6" s="22">
        <v>11</v>
      </c>
      <c r="D6" s="55">
        <v>87</v>
      </c>
      <c r="E6" s="23">
        <f t="shared" ref="E6:E17" si="0">D6-C6</f>
        <v>76</v>
      </c>
      <c r="F6" s="24">
        <f t="shared" ref="F6:F17" si="1">E6</f>
        <v>76</v>
      </c>
      <c r="G6" s="25"/>
      <c r="H6" s="26"/>
      <c r="I6" s="22">
        <f>ROUND(((E6-F4)/2)+C6,0)</f>
        <v>14</v>
      </c>
      <c r="J6" s="55">
        <v>95</v>
      </c>
      <c r="K6" s="23">
        <f t="shared" ref="K6:K17" si="2">(J6-I6)</f>
        <v>81</v>
      </c>
      <c r="L6" s="24">
        <f t="shared" ref="L6:L17" si="3">SUM(F6,K6)</f>
        <v>157</v>
      </c>
      <c r="M6" s="25"/>
      <c r="N6" s="26"/>
      <c r="O6" s="22">
        <f>ROUND(((K6-L4)/2)+I6,0)</f>
        <v>19</v>
      </c>
      <c r="P6" s="55">
        <v>88</v>
      </c>
      <c r="Q6" s="23">
        <f t="shared" ref="Q6:Q17" si="4">P6-O6</f>
        <v>69</v>
      </c>
      <c r="R6" s="24">
        <f t="shared" ref="R6:R17" si="5">SUM(F6,K6,Q6)</f>
        <v>226</v>
      </c>
      <c r="S6" s="27"/>
      <c r="T6" s="28"/>
      <c r="U6" s="22">
        <f>ROUND(((Q6-R4)/2)+O6,0)</f>
        <v>18</v>
      </c>
      <c r="V6" s="55">
        <v>90</v>
      </c>
      <c r="W6" s="23">
        <f t="shared" ref="W6:W17" si="6">(V6-U6)</f>
        <v>72</v>
      </c>
      <c r="X6" s="24">
        <f t="shared" ref="X6:X17" si="7">SUM(F6,K6,Q6,W6)</f>
        <v>298</v>
      </c>
      <c r="Y6" s="27"/>
      <c r="Z6" s="28"/>
      <c r="AA6" s="22">
        <f>ROUND(((W6-X4)/2)+U6,0)</f>
        <v>18</v>
      </c>
      <c r="AB6" s="55"/>
      <c r="AC6" s="23">
        <f t="shared" ref="AC6:AC17" si="8">(AB6-AA6)</f>
        <v>-18</v>
      </c>
      <c r="AD6" s="24">
        <f t="shared" ref="AD6:AD17" si="9">SUM(F6,K6,Q6,W6,AC6)</f>
        <v>280</v>
      </c>
      <c r="AE6" s="27"/>
      <c r="AF6" s="3"/>
    </row>
    <row r="7" spans="1:32" ht="20.100000000000001" customHeight="1">
      <c r="A7" s="64" t="s">
        <v>25</v>
      </c>
      <c r="B7" s="21"/>
      <c r="C7" s="19">
        <v>12</v>
      </c>
      <c r="D7" s="56">
        <v>96</v>
      </c>
      <c r="E7" s="29">
        <f t="shared" si="0"/>
        <v>84</v>
      </c>
      <c r="F7" s="30">
        <f t="shared" si="1"/>
        <v>84</v>
      </c>
      <c r="G7" s="25"/>
      <c r="H7" s="26"/>
      <c r="I7" s="19">
        <f>ROUND(((E7-F4)/2)+C7,0)</f>
        <v>19</v>
      </c>
      <c r="J7" s="56">
        <v>92</v>
      </c>
      <c r="K7" s="29">
        <f t="shared" si="2"/>
        <v>73</v>
      </c>
      <c r="L7" s="30">
        <f t="shared" si="3"/>
        <v>157</v>
      </c>
      <c r="M7" s="25"/>
      <c r="N7" s="26"/>
      <c r="O7" s="19">
        <f>ROUND(((K7-L4)/2)+I7,0)</f>
        <v>20</v>
      </c>
      <c r="P7" s="56">
        <v>89</v>
      </c>
      <c r="Q7" s="29">
        <f t="shared" si="4"/>
        <v>69</v>
      </c>
      <c r="R7" s="30">
        <f t="shared" si="5"/>
        <v>226</v>
      </c>
      <c r="S7" s="27"/>
      <c r="T7" s="28"/>
      <c r="U7" s="19">
        <f>ROUND(((Q7-R4)/2)+O7,0)</f>
        <v>19</v>
      </c>
      <c r="V7" s="56">
        <v>97</v>
      </c>
      <c r="W7" s="29">
        <f t="shared" si="6"/>
        <v>78</v>
      </c>
      <c r="X7" s="30">
        <f t="shared" si="7"/>
        <v>304</v>
      </c>
      <c r="Y7" s="27"/>
      <c r="Z7" s="28"/>
      <c r="AA7" s="19">
        <f>ROUND(((W7-X4)/2)+U7,0)</f>
        <v>22</v>
      </c>
      <c r="AB7" s="56"/>
      <c r="AC7" s="29">
        <f t="shared" si="8"/>
        <v>-22</v>
      </c>
      <c r="AD7" s="30">
        <f t="shared" si="9"/>
        <v>282</v>
      </c>
      <c r="AE7" s="27"/>
      <c r="AF7" s="3"/>
    </row>
    <row r="8" spans="1:32" ht="20.100000000000001" customHeight="1">
      <c r="A8" s="64" t="s">
        <v>26</v>
      </c>
      <c r="B8" s="21"/>
      <c r="C8" s="19">
        <v>13</v>
      </c>
      <c r="D8" s="56">
        <v>96</v>
      </c>
      <c r="E8" s="29">
        <f t="shared" si="0"/>
        <v>83</v>
      </c>
      <c r="F8" s="30">
        <f t="shared" si="1"/>
        <v>83</v>
      </c>
      <c r="G8" s="25"/>
      <c r="H8" s="26"/>
      <c r="I8" s="19">
        <f>ROUND(((E8-F4)/2)+C8,0)</f>
        <v>20</v>
      </c>
      <c r="J8" s="56">
        <v>94</v>
      </c>
      <c r="K8" s="29">
        <f t="shared" si="2"/>
        <v>74</v>
      </c>
      <c r="L8" s="30">
        <f t="shared" si="3"/>
        <v>157</v>
      </c>
      <c r="M8" s="25"/>
      <c r="N8" s="26"/>
      <c r="O8" s="19">
        <f>ROUND(((K8-L4)/2)+I8,0)</f>
        <v>21</v>
      </c>
      <c r="P8" s="56">
        <v>90</v>
      </c>
      <c r="Q8" s="29">
        <f t="shared" si="4"/>
        <v>69</v>
      </c>
      <c r="R8" s="30">
        <f t="shared" si="5"/>
        <v>226</v>
      </c>
      <c r="S8" s="27"/>
      <c r="T8" s="28"/>
      <c r="U8" s="19">
        <f>ROUND(((Q8-R4)/2)+O8,0)</f>
        <v>20</v>
      </c>
      <c r="V8" s="56">
        <v>95</v>
      </c>
      <c r="W8" s="29">
        <f t="shared" si="6"/>
        <v>75</v>
      </c>
      <c r="X8" s="30">
        <f t="shared" si="7"/>
        <v>301</v>
      </c>
      <c r="Y8" s="27"/>
      <c r="Z8" s="28"/>
      <c r="AA8" s="19">
        <f>ROUND(((W8-X4)/2)+U8,0)</f>
        <v>22</v>
      </c>
      <c r="AB8" s="56"/>
      <c r="AC8" s="29">
        <f t="shared" si="8"/>
        <v>-22</v>
      </c>
      <c r="AD8" s="30">
        <f t="shared" si="9"/>
        <v>279</v>
      </c>
      <c r="AE8" s="27"/>
      <c r="AF8" s="3"/>
    </row>
    <row r="9" spans="1:32" ht="20.100000000000001" customHeight="1">
      <c r="A9" s="64" t="s">
        <v>27</v>
      </c>
      <c r="B9" s="21"/>
      <c r="C9" s="19">
        <v>16</v>
      </c>
      <c r="D9" s="56">
        <v>96</v>
      </c>
      <c r="E9" s="29">
        <f t="shared" si="0"/>
        <v>80</v>
      </c>
      <c r="F9" s="30">
        <f t="shared" si="1"/>
        <v>80</v>
      </c>
      <c r="G9" s="25"/>
      <c r="H9" s="26"/>
      <c r="I9" s="19">
        <f>ROUND(((E9-F4)/2)+C9,0)</f>
        <v>21</v>
      </c>
      <c r="J9" s="56">
        <v>95</v>
      </c>
      <c r="K9" s="29">
        <f t="shared" si="2"/>
        <v>74</v>
      </c>
      <c r="L9" s="30">
        <f t="shared" si="3"/>
        <v>154</v>
      </c>
      <c r="M9" s="25"/>
      <c r="N9" s="26"/>
      <c r="O9" s="19">
        <f>ROUND(((K9-L4)/2)+I9,0)</f>
        <v>22</v>
      </c>
      <c r="P9" s="56">
        <v>97</v>
      </c>
      <c r="Q9" s="29">
        <f t="shared" si="4"/>
        <v>75</v>
      </c>
      <c r="R9" s="30">
        <f t="shared" si="5"/>
        <v>229</v>
      </c>
      <c r="S9" s="27"/>
      <c r="T9" s="28"/>
      <c r="U9" s="19">
        <f>ROUND(((Q9-R4)/2)+O9,0)</f>
        <v>24</v>
      </c>
      <c r="V9" s="56">
        <v>91</v>
      </c>
      <c r="W9" s="29">
        <f t="shared" si="6"/>
        <v>67</v>
      </c>
      <c r="X9" s="30">
        <f t="shared" si="7"/>
        <v>296</v>
      </c>
      <c r="Y9" s="27"/>
      <c r="Z9" s="28"/>
      <c r="AA9" s="19">
        <f>ROUND(((W9-X4)/2)+U9,0)</f>
        <v>22</v>
      </c>
      <c r="AB9" s="56"/>
      <c r="AC9" s="29">
        <f t="shared" si="8"/>
        <v>-22</v>
      </c>
      <c r="AD9" s="30">
        <f t="shared" si="9"/>
        <v>274</v>
      </c>
      <c r="AE9" s="27"/>
      <c r="AF9" s="3"/>
    </row>
    <row r="10" spans="1:32" ht="20.100000000000001" customHeight="1">
      <c r="A10" s="64" t="s">
        <v>28</v>
      </c>
      <c r="B10" s="21"/>
      <c r="C10" s="19">
        <v>17</v>
      </c>
      <c r="D10" s="56">
        <v>91</v>
      </c>
      <c r="E10" s="29">
        <f t="shared" si="0"/>
        <v>74</v>
      </c>
      <c r="F10" s="30">
        <f t="shared" si="1"/>
        <v>74</v>
      </c>
      <c r="G10" s="25"/>
      <c r="H10" s="26"/>
      <c r="I10" s="19">
        <f>ROUND(((E10-F4)/2)+C10,0)</f>
        <v>19</v>
      </c>
      <c r="J10" s="56">
        <v>94</v>
      </c>
      <c r="K10" s="29">
        <f t="shared" si="2"/>
        <v>75</v>
      </c>
      <c r="L10" s="30">
        <f t="shared" si="3"/>
        <v>149</v>
      </c>
      <c r="M10" s="25"/>
      <c r="N10" s="26"/>
      <c r="O10" s="19">
        <f>ROUND(((K10-L4)/2)+I10,0)</f>
        <v>21</v>
      </c>
      <c r="P10" s="56">
        <v>94</v>
      </c>
      <c r="Q10" s="29">
        <f t="shared" si="4"/>
        <v>73</v>
      </c>
      <c r="R10" s="30">
        <f t="shared" si="5"/>
        <v>222</v>
      </c>
      <c r="S10" s="27"/>
      <c r="T10" s="28"/>
      <c r="U10" s="19">
        <f>ROUND(((Q10-R4)/2)+O10,0)</f>
        <v>22</v>
      </c>
      <c r="V10" s="56">
        <v>110</v>
      </c>
      <c r="W10" s="29">
        <f t="shared" si="6"/>
        <v>88</v>
      </c>
      <c r="X10" s="30">
        <f t="shared" si="7"/>
        <v>310</v>
      </c>
      <c r="Y10" s="27"/>
      <c r="Z10" s="28"/>
      <c r="AA10" s="19">
        <f>ROUND(((W10-X4)/2)+U10,0)</f>
        <v>30</v>
      </c>
      <c r="AB10" s="56"/>
      <c r="AC10" s="29">
        <f t="shared" si="8"/>
        <v>-30</v>
      </c>
      <c r="AD10" s="30">
        <f t="shared" si="9"/>
        <v>280</v>
      </c>
      <c r="AE10" s="27"/>
      <c r="AF10" s="3"/>
    </row>
    <row r="11" spans="1:32" ht="20.100000000000001" customHeight="1">
      <c r="A11" s="64" t="s">
        <v>29</v>
      </c>
      <c r="B11" s="21"/>
      <c r="C11" s="19">
        <v>21</v>
      </c>
      <c r="D11" s="56">
        <v>97</v>
      </c>
      <c r="E11" s="29">
        <f t="shared" si="0"/>
        <v>76</v>
      </c>
      <c r="F11" s="30">
        <f t="shared" si="1"/>
        <v>76</v>
      </c>
      <c r="G11" s="25"/>
      <c r="H11" s="26"/>
      <c r="I11" s="19">
        <f>ROUND(((E11-F4)/2)+C11,0)</f>
        <v>24</v>
      </c>
      <c r="J11" s="56">
        <v>95</v>
      </c>
      <c r="K11" s="29">
        <f t="shared" si="2"/>
        <v>71</v>
      </c>
      <c r="L11" s="30">
        <f t="shared" si="3"/>
        <v>147</v>
      </c>
      <c r="M11" s="25"/>
      <c r="N11" s="26"/>
      <c r="O11" s="19">
        <f>ROUND(((K11-L4)/2)+I11,0)</f>
        <v>24</v>
      </c>
      <c r="P11" s="56">
        <v>96</v>
      </c>
      <c r="Q11" s="29">
        <f t="shared" si="4"/>
        <v>72</v>
      </c>
      <c r="R11" s="30">
        <f t="shared" si="5"/>
        <v>219</v>
      </c>
      <c r="S11" s="27"/>
      <c r="T11" s="28"/>
      <c r="U11" s="19">
        <f>ROUND(((Q11-R4)/2)+O11,0)</f>
        <v>25</v>
      </c>
      <c r="V11" s="56">
        <v>96</v>
      </c>
      <c r="W11" s="29">
        <f t="shared" si="6"/>
        <v>71</v>
      </c>
      <c r="X11" s="30">
        <f t="shared" si="7"/>
        <v>290</v>
      </c>
      <c r="Y11" s="27"/>
      <c r="Z11" s="28"/>
      <c r="AA11" s="19">
        <f>ROUND(((W11-X4)/2)+U11,0)</f>
        <v>25</v>
      </c>
      <c r="AB11" s="56"/>
      <c r="AC11" s="29">
        <f t="shared" si="8"/>
        <v>-25</v>
      </c>
      <c r="AD11" s="30">
        <f t="shared" si="9"/>
        <v>265</v>
      </c>
      <c r="AE11" s="27"/>
      <c r="AF11" s="3"/>
    </row>
    <row r="12" spans="1:32" ht="20.100000000000001" customHeight="1">
      <c r="A12" s="64" t="s">
        <v>30</v>
      </c>
      <c r="B12" s="21"/>
      <c r="C12" s="19">
        <v>21</v>
      </c>
      <c r="D12" s="56">
        <v>105</v>
      </c>
      <c r="E12" s="29">
        <f t="shared" si="0"/>
        <v>84</v>
      </c>
      <c r="F12" s="30">
        <f t="shared" si="1"/>
        <v>84</v>
      </c>
      <c r="G12" s="25"/>
      <c r="H12" s="26"/>
      <c r="I12" s="19">
        <f>ROUND(((E12-F4)/2)+C12,0)</f>
        <v>28</v>
      </c>
      <c r="J12" s="56">
        <v>102</v>
      </c>
      <c r="K12" s="29">
        <f t="shared" si="2"/>
        <v>74</v>
      </c>
      <c r="L12" s="30">
        <f t="shared" si="3"/>
        <v>158</v>
      </c>
      <c r="M12" s="25"/>
      <c r="N12" s="26"/>
      <c r="O12" s="19">
        <f>ROUND(((K12-L4)/2)+I12,0)</f>
        <v>29</v>
      </c>
      <c r="P12" s="56">
        <v>96</v>
      </c>
      <c r="Q12" s="29">
        <f t="shared" si="4"/>
        <v>67</v>
      </c>
      <c r="R12" s="30">
        <f t="shared" si="5"/>
        <v>225</v>
      </c>
      <c r="S12" s="27"/>
      <c r="T12" s="28"/>
      <c r="U12" s="19">
        <f>ROUND(((Q12-R4)/2)+O12,0)</f>
        <v>27</v>
      </c>
      <c r="V12" s="56">
        <v>101</v>
      </c>
      <c r="W12" s="29">
        <f t="shared" si="6"/>
        <v>74</v>
      </c>
      <c r="X12" s="30">
        <f t="shared" si="7"/>
        <v>299</v>
      </c>
      <c r="Y12" s="27"/>
      <c r="Z12" s="28"/>
      <c r="AA12" s="19">
        <f>ROUND(((W12-X4)/2)+U12,0)</f>
        <v>28</v>
      </c>
      <c r="AB12" s="56"/>
      <c r="AC12" s="29">
        <f t="shared" si="8"/>
        <v>-28</v>
      </c>
      <c r="AD12" s="30">
        <f t="shared" si="9"/>
        <v>271</v>
      </c>
      <c r="AE12" s="27"/>
      <c r="AF12" s="3"/>
    </row>
    <row r="13" spans="1:32" ht="20.100000000000001" customHeight="1">
      <c r="A13" s="64" t="s">
        <v>31</v>
      </c>
      <c r="B13" s="21"/>
      <c r="C13" s="19">
        <v>22</v>
      </c>
      <c r="D13" s="56">
        <v>107</v>
      </c>
      <c r="E13" s="29">
        <f t="shared" si="0"/>
        <v>85</v>
      </c>
      <c r="F13" s="30">
        <f t="shared" si="1"/>
        <v>85</v>
      </c>
      <c r="G13" s="25"/>
      <c r="H13" s="26"/>
      <c r="I13" s="19">
        <f>ROUND(((E13-F4)/2)+C13,0)</f>
        <v>30</v>
      </c>
      <c r="J13" s="56">
        <v>101</v>
      </c>
      <c r="K13" s="29">
        <f t="shared" si="2"/>
        <v>71</v>
      </c>
      <c r="L13" s="30">
        <f t="shared" si="3"/>
        <v>156</v>
      </c>
      <c r="M13" s="25"/>
      <c r="N13" s="26"/>
      <c r="O13" s="19">
        <f>ROUND(((K13-L4)/2)+I13,0)</f>
        <v>30</v>
      </c>
      <c r="P13" s="56">
        <v>101</v>
      </c>
      <c r="Q13" s="29">
        <f t="shared" si="4"/>
        <v>71</v>
      </c>
      <c r="R13" s="30">
        <f t="shared" si="5"/>
        <v>227</v>
      </c>
      <c r="S13" s="27"/>
      <c r="T13" s="28"/>
      <c r="U13" s="19">
        <f>ROUND(((Q13-R4)/2)+O13,0)</f>
        <v>30</v>
      </c>
      <c r="V13" s="56">
        <v>103</v>
      </c>
      <c r="W13" s="29">
        <f t="shared" si="6"/>
        <v>73</v>
      </c>
      <c r="X13" s="30">
        <f t="shared" si="7"/>
        <v>300</v>
      </c>
      <c r="Y13" s="27"/>
      <c r="Z13" s="28"/>
      <c r="AA13" s="19">
        <f>ROUND(((W13-X4)/2)+U13,0)</f>
        <v>31</v>
      </c>
      <c r="AB13" s="56"/>
      <c r="AC13" s="29">
        <f t="shared" si="8"/>
        <v>-31</v>
      </c>
      <c r="AD13" s="30">
        <f t="shared" si="9"/>
        <v>269</v>
      </c>
      <c r="AE13" s="27"/>
      <c r="AF13" s="3"/>
    </row>
    <row r="14" spans="1:32" ht="20.100000000000001" customHeight="1">
      <c r="A14" s="64" t="s">
        <v>32</v>
      </c>
      <c r="B14" s="21"/>
      <c r="C14" s="19">
        <v>28</v>
      </c>
      <c r="D14" s="56">
        <v>104</v>
      </c>
      <c r="E14" s="29">
        <f t="shared" si="0"/>
        <v>76</v>
      </c>
      <c r="F14" s="30">
        <f t="shared" si="1"/>
        <v>76</v>
      </c>
      <c r="G14" s="25"/>
      <c r="H14" s="26"/>
      <c r="I14" s="19">
        <f>ROUND(((E14-F4)/2)+C14,0)</f>
        <v>31</v>
      </c>
      <c r="J14" s="56">
        <v>120</v>
      </c>
      <c r="K14" s="29">
        <f t="shared" si="2"/>
        <v>89</v>
      </c>
      <c r="L14" s="30">
        <f t="shared" si="3"/>
        <v>165</v>
      </c>
      <c r="M14" s="25"/>
      <c r="N14" s="26"/>
      <c r="O14" s="19">
        <f>ROUND(((K14-L4)/2)+I14,0)</f>
        <v>40</v>
      </c>
      <c r="P14" s="56">
        <v>107</v>
      </c>
      <c r="Q14" s="29">
        <f t="shared" si="4"/>
        <v>67</v>
      </c>
      <c r="R14" s="30">
        <f t="shared" si="5"/>
        <v>232</v>
      </c>
      <c r="S14" s="27"/>
      <c r="T14" s="28"/>
      <c r="U14" s="19">
        <f>ROUND(((Q14-R4)/2)+O14,0)</f>
        <v>38</v>
      </c>
      <c r="V14" s="56">
        <v>117</v>
      </c>
      <c r="W14" s="29">
        <f t="shared" si="6"/>
        <v>79</v>
      </c>
      <c r="X14" s="30">
        <f t="shared" si="7"/>
        <v>311</v>
      </c>
      <c r="Y14" s="27"/>
      <c r="Z14" s="28"/>
      <c r="AA14" s="19">
        <f>ROUND(((W14-X4)/2)+U14,0)</f>
        <v>42</v>
      </c>
      <c r="AB14" s="56"/>
      <c r="AC14" s="29">
        <f t="shared" si="8"/>
        <v>-42</v>
      </c>
      <c r="AD14" s="30">
        <f t="shared" si="9"/>
        <v>269</v>
      </c>
      <c r="AE14" s="27"/>
      <c r="AF14" s="3"/>
    </row>
    <row r="15" spans="1:32" ht="20.100000000000001" customHeight="1">
      <c r="A15" s="64" t="s">
        <v>33</v>
      </c>
      <c r="B15" s="21"/>
      <c r="C15" s="19">
        <v>33</v>
      </c>
      <c r="D15" s="56">
        <v>104</v>
      </c>
      <c r="E15" s="29">
        <f t="shared" si="0"/>
        <v>71</v>
      </c>
      <c r="F15" s="30">
        <f t="shared" si="1"/>
        <v>71</v>
      </c>
      <c r="G15" s="25"/>
      <c r="H15" s="26"/>
      <c r="I15" s="19">
        <f>ROUND(((E15-F4)/2)+C15,0)</f>
        <v>34</v>
      </c>
      <c r="J15" s="56">
        <v>119</v>
      </c>
      <c r="K15" s="29">
        <f t="shared" si="2"/>
        <v>85</v>
      </c>
      <c r="L15" s="30">
        <f t="shared" si="3"/>
        <v>156</v>
      </c>
      <c r="M15" s="25"/>
      <c r="N15" s="26"/>
      <c r="O15" s="19">
        <f>ROUND(((K15-L4)/2)+I15,0)</f>
        <v>41</v>
      </c>
      <c r="P15" s="56">
        <v>108</v>
      </c>
      <c r="Q15" s="29">
        <f t="shared" si="4"/>
        <v>67</v>
      </c>
      <c r="R15" s="30">
        <f t="shared" si="5"/>
        <v>223</v>
      </c>
      <c r="S15" s="27"/>
      <c r="T15" s="28"/>
      <c r="U15" s="19">
        <f>ROUND(((Q15-R4)/2)+O15,0)</f>
        <v>39</v>
      </c>
      <c r="V15" s="56">
        <v>122</v>
      </c>
      <c r="W15" s="29">
        <f t="shared" si="6"/>
        <v>83</v>
      </c>
      <c r="X15" s="30">
        <f t="shared" si="7"/>
        <v>306</v>
      </c>
      <c r="Y15" s="27"/>
      <c r="Z15" s="28"/>
      <c r="AA15" s="19">
        <f>ROUND(((W15-X4)/2)+U15,0)</f>
        <v>45</v>
      </c>
      <c r="AB15" s="56"/>
      <c r="AC15" s="29">
        <f t="shared" si="8"/>
        <v>-45</v>
      </c>
      <c r="AD15" s="30">
        <f t="shared" si="9"/>
        <v>261</v>
      </c>
      <c r="AE15" s="27"/>
      <c r="AF15" s="3"/>
    </row>
    <row r="16" spans="1:32" ht="20.100000000000001" customHeight="1">
      <c r="A16" s="64" t="s">
        <v>34</v>
      </c>
      <c r="B16" s="21"/>
      <c r="C16" s="20">
        <v>36</v>
      </c>
      <c r="D16" s="56">
        <v>118</v>
      </c>
      <c r="E16" s="29">
        <f t="shared" si="0"/>
        <v>82</v>
      </c>
      <c r="F16" s="30">
        <f t="shared" si="1"/>
        <v>82</v>
      </c>
      <c r="G16" s="25"/>
      <c r="H16" s="26"/>
      <c r="I16" s="19">
        <f>ROUND(((E16-F4)/2)+C16,0)</f>
        <v>42</v>
      </c>
      <c r="J16" s="56">
        <v>113</v>
      </c>
      <c r="K16" s="29">
        <f t="shared" si="2"/>
        <v>71</v>
      </c>
      <c r="L16" s="30">
        <f t="shared" si="3"/>
        <v>153</v>
      </c>
      <c r="M16" s="25"/>
      <c r="N16" s="26"/>
      <c r="O16" s="19">
        <f>ROUND(((K16-L4)/2)+I16,0)</f>
        <v>42</v>
      </c>
      <c r="P16" s="56">
        <v>105</v>
      </c>
      <c r="Q16" s="29">
        <f t="shared" si="4"/>
        <v>63</v>
      </c>
      <c r="R16" s="30">
        <f t="shared" si="5"/>
        <v>216</v>
      </c>
      <c r="S16" s="27"/>
      <c r="T16" s="28"/>
      <c r="U16" s="19">
        <f>ROUND(((Q16-R4)/2)+O16,0)</f>
        <v>38</v>
      </c>
      <c r="V16" s="56">
        <v>118</v>
      </c>
      <c r="W16" s="29">
        <f t="shared" si="6"/>
        <v>80</v>
      </c>
      <c r="X16" s="30">
        <f t="shared" si="7"/>
        <v>296</v>
      </c>
      <c r="Y16" s="27"/>
      <c r="Z16" s="28"/>
      <c r="AA16" s="19">
        <f>ROUND(((W16-X4)/2)+U16,0)</f>
        <v>42</v>
      </c>
      <c r="AB16" s="56"/>
      <c r="AC16" s="29">
        <f t="shared" si="8"/>
        <v>-42</v>
      </c>
      <c r="AD16" s="30">
        <f t="shared" si="9"/>
        <v>254</v>
      </c>
      <c r="AE16" s="27"/>
      <c r="AF16" s="3"/>
    </row>
    <row r="17" spans="1:37" ht="20.100000000000001" customHeight="1">
      <c r="A17" s="81" t="s">
        <v>35</v>
      </c>
      <c r="B17" s="21"/>
      <c r="C17" s="31">
        <v>1</v>
      </c>
      <c r="D17" s="57">
        <v>100</v>
      </c>
      <c r="E17" s="32">
        <f t="shared" si="0"/>
        <v>99</v>
      </c>
      <c r="F17" s="33">
        <f t="shared" si="1"/>
        <v>99</v>
      </c>
      <c r="G17" s="25"/>
      <c r="H17" s="26"/>
      <c r="I17" s="31">
        <f>ROUND(((E17-F4)/2)+C17,0)</f>
        <v>16</v>
      </c>
      <c r="J17" s="57">
        <v>120</v>
      </c>
      <c r="K17" s="32">
        <f t="shared" si="2"/>
        <v>104</v>
      </c>
      <c r="L17" s="33">
        <f t="shared" si="3"/>
        <v>203</v>
      </c>
      <c r="M17" s="25"/>
      <c r="N17" s="26"/>
      <c r="O17" s="31">
        <f>ROUND(((K17-L4)/2)+I17,0)</f>
        <v>32</v>
      </c>
      <c r="P17" s="57">
        <v>130</v>
      </c>
      <c r="Q17" s="32">
        <f t="shared" si="4"/>
        <v>98</v>
      </c>
      <c r="R17" s="33">
        <f t="shared" si="5"/>
        <v>301</v>
      </c>
      <c r="S17" s="27"/>
      <c r="T17" s="28"/>
      <c r="U17" s="31">
        <f>ROUND(((Q17-R4)/2)+O17,0)</f>
        <v>46</v>
      </c>
      <c r="V17" s="57">
        <v>200</v>
      </c>
      <c r="W17" s="32">
        <f t="shared" si="6"/>
        <v>154</v>
      </c>
      <c r="X17" s="33">
        <f t="shared" si="7"/>
        <v>455</v>
      </c>
      <c r="Y17" s="27"/>
      <c r="Z17" s="28"/>
      <c r="AA17" s="31">
        <f>ROUND(((W17-X4)/2)+U17,0)</f>
        <v>87</v>
      </c>
      <c r="AB17" s="57"/>
      <c r="AC17" s="32">
        <f t="shared" si="8"/>
        <v>-87</v>
      </c>
      <c r="AD17" s="33">
        <f t="shared" si="9"/>
        <v>368</v>
      </c>
      <c r="AE17" s="27"/>
      <c r="AF17" s="3"/>
    </row>
    <row r="18" spans="1:37" s="7" customFormat="1" ht="20.100000000000001" customHeight="1">
      <c r="C18" s="53"/>
      <c r="D18" s="53"/>
      <c r="E18" s="54"/>
      <c r="F18" s="54"/>
      <c r="G18" s="54"/>
      <c r="H18" s="53"/>
      <c r="I18" s="53"/>
      <c r="J18" s="53"/>
      <c r="K18" s="54"/>
      <c r="L18" s="54"/>
      <c r="M18" s="54"/>
      <c r="N18" s="53"/>
      <c r="O18" s="53"/>
      <c r="P18" s="53"/>
      <c r="Q18" s="54"/>
      <c r="R18" s="54"/>
      <c r="S18" s="54"/>
      <c r="T18" s="53"/>
      <c r="U18" s="53"/>
      <c r="V18" s="53"/>
      <c r="W18" s="54"/>
      <c r="X18" s="54"/>
      <c r="Y18" s="54"/>
      <c r="Z18" s="53"/>
      <c r="AA18" s="53"/>
      <c r="AB18" s="53"/>
      <c r="AC18" s="54"/>
      <c r="AD18" s="54"/>
      <c r="AE18" s="54"/>
      <c r="AF18" s="6"/>
      <c r="AG18" s="6"/>
      <c r="AH18" s="6"/>
      <c r="AI18" s="6"/>
      <c r="AJ18" s="6"/>
      <c r="AK18" s="6"/>
    </row>
    <row r="19" spans="1:37" ht="23.25">
      <c r="B19" s="108" t="s">
        <v>36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</row>
    <row r="20" spans="1:37" ht="20.100000000000001" customHeight="1">
      <c r="B20" s="111" t="str">
        <f>T(C1)</f>
        <v>Oyster Bay</v>
      </c>
      <c r="C20" s="112"/>
      <c r="D20" s="112"/>
      <c r="E20" s="112"/>
      <c r="F20" s="112"/>
      <c r="G20" s="113"/>
      <c r="H20" s="111" t="str">
        <f>T(I1)</f>
        <v>Mooreland</v>
      </c>
      <c r="I20" s="112"/>
      <c r="J20" s="112"/>
      <c r="K20" s="112"/>
      <c r="L20" s="112"/>
      <c r="M20" s="113"/>
      <c r="N20" s="111" t="str">
        <f>T(O1)</f>
        <v>Heritage</v>
      </c>
      <c r="O20" s="112"/>
      <c r="P20" s="112"/>
      <c r="Q20" s="112"/>
      <c r="R20" s="112"/>
      <c r="S20" s="113"/>
      <c r="T20" s="111" t="str">
        <f>T(U1)</f>
        <v>Parkland</v>
      </c>
      <c r="U20" s="112"/>
      <c r="V20" s="112"/>
      <c r="W20" s="112"/>
      <c r="X20" s="112"/>
      <c r="Y20" s="113"/>
      <c r="Z20" s="111" t="str">
        <f>T(AA1)</f>
        <v/>
      </c>
      <c r="AA20" s="112"/>
      <c r="AB20" s="112"/>
      <c r="AC20" s="112"/>
      <c r="AD20" s="112"/>
      <c r="AE20" s="113"/>
    </row>
    <row r="21" spans="1:37" ht="20.100000000000001" customHeight="1">
      <c r="A21" s="5" t="s">
        <v>37</v>
      </c>
      <c r="B21" s="104" t="s">
        <v>38</v>
      </c>
      <c r="C21" s="105"/>
      <c r="D21" s="105"/>
      <c r="E21" s="9" t="s">
        <v>46</v>
      </c>
      <c r="F21" s="12" t="s">
        <v>42</v>
      </c>
      <c r="G21" s="11" t="s">
        <v>39</v>
      </c>
      <c r="H21" s="104" t="s">
        <v>40</v>
      </c>
      <c r="I21" s="105"/>
      <c r="J21" s="105"/>
      <c r="K21" s="9" t="s">
        <v>46</v>
      </c>
      <c r="L21" s="12" t="s">
        <v>42</v>
      </c>
      <c r="M21" s="10" t="s">
        <v>43</v>
      </c>
      <c r="N21" s="104" t="s">
        <v>41</v>
      </c>
      <c r="O21" s="105"/>
      <c r="P21" s="105"/>
      <c r="Q21" s="9" t="s">
        <v>46</v>
      </c>
      <c r="R21" s="12" t="s">
        <v>42</v>
      </c>
      <c r="S21" s="10" t="s">
        <v>43</v>
      </c>
      <c r="T21" s="104" t="s">
        <v>44</v>
      </c>
      <c r="U21" s="105"/>
      <c r="V21" s="105"/>
      <c r="W21" s="9" t="s">
        <v>46</v>
      </c>
      <c r="X21" s="11" t="s">
        <v>47</v>
      </c>
      <c r="Y21" s="17" t="s">
        <v>48</v>
      </c>
      <c r="Z21" s="104" t="s">
        <v>45</v>
      </c>
      <c r="AA21" s="105"/>
      <c r="AB21" s="105"/>
      <c r="AC21" s="9" t="s">
        <v>46</v>
      </c>
      <c r="AD21" s="11" t="s">
        <v>47</v>
      </c>
      <c r="AE21" s="17" t="s">
        <v>48</v>
      </c>
    </row>
    <row r="22" spans="1:37" ht="20.100000000000001" customHeight="1">
      <c r="A22" s="14">
        <v>1</v>
      </c>
      <c r="B22" s="91" t="str">
        <f>IF(SUM(D$6:D$17)=0," ",IF(F$6=F22,$A$6,)&amp;IF(F$7=F22,$A$7,)&amp;IF(F$8=F22,$A$8,)&amp;IF(F$9=F22,$A$9,)&amp;IF(F$10=F22,$A$10,)&amp;IF(F$11=F22,$A$11,)&amp;IF(F$12=F22,$A$12,)&amp;IF(F$13=F22,$A$13,)&amp;IF(F$14=F22,$A$14,)&amp;IF(F$15=F22,$A$15,)&amp;IF(F$16=F22,$A$16,)&amp;IF(F$17=F22,$A$17,))</f>
        <v>Roger Mac -</v>
      </c>
      <c r="C22" s="92"/>
      <c r="D22" s="103"/>
      <c r="E22" s="66" t="str">
        <f t="shared" ref="E22:E33" si="10">IF(SUM(D$6:D$17)=0," ",IF(F$6=F22,E$6,)&amp;IF(F$7=F22,E$7,)&amp;IF(F$8=F22,E$8,)&amp;IF(F$9=F22,E$9,)&amp;IF(F$10=F22,E$10,)&amp;IF(F$11=F22,E$11,)&amp;IF(F$12=F22,E$12,)&amp;IF(F$13=F22,E$13,)&amp;IF(F$14=F22,E$14,)&amp;IF(F$15=F22,E$15,)&amp;IF(F$16=F22,E$16,)&amp;IF(F$17=F22,E$17,))</f>
        <v>71</v>
      </c>
      <c r="F22" s="66">
        <f>IF(SUM(D$6:D$17)=0," ",SMALL(F$6:F$17,1))</f>
        <v>71</v>
      </c>
      <c r="G22" s="13">
        <f t="shared" ref="G22:G33" si="11">IF(SUM(D$6:D$17)=0," ",F22-F$22)</f>
        <v>0</v>
      </c>
      <c r="H22" s="91" t="str">
        <f t="shared" ref="H22:H33" si="12">IF(SUM(J$6:J$17)=0," ",IF(L$6=L22,$A$6,)&amp;IF(L$7=L22,$A$7,)&amp;IF(L$8=L22,$A$8,)&amp;IF(L$9=L22,$A$9,)&amp;IF(L$10=L22,$A$10,)&amp;IF(L$11=L22,$A$11,)&amp;IF(L$12=L22,$A$12,)&amp;IF(L$13=L22,$A$13,)&amp;IF(L$14=L22,$A$14,)&amp;IF(L$15=L22,$A$15,)&amp;IF(L$16=L22,$A$16,)&amp;IF(L$17=L22,$A$17,))</f>
        <v>Carl -</v>
      </c>
      <c r="I22" s="92"/>
      <c r="J22" s="92"/>
      <c r="K22" s="66" t="str">
        <f t="shared" ref="K22:K33" si="13">IF(SUM(J$6:J$17)=0," ",IF(L$6=L22,K$6,)&amp;IF(L$7=L22,K$7,)&amp;IF(L$8=L22,K$8,)&amp;IF(L$9=L22,K$9,)&amp;IF(L$10=L22,K$10,)&amp;IF(L$11=L22,K$11,)&amp;IF(L$12=L22,K$12,)&amp;IF(L$13=L22,K$13,)&amp;IF(L$14=L22,K$14,)&amp;IF(L$15=L22,K$15,)&amp;IF(L$16=L22,K$16,)&amp;IF(L$17=L22,K$17,))</f>
        <v>71</v>
      </c>
      <c r="L22" s="66">
        <f>IF(SUM(J$6:J$17)=0," ",SMALL(L$6:L$17,1))</f>
        <v>147</v>
      </c>
      <c r="M22" s="15">
        <f t="shared" ref="M22:M33" si="14">IF(SUM(J$6:J$17)=0," ",L22-L$22)</f>
        <v>0</v>
      </c>
      <c r="N22" s="91" t="str">
        <f t="shared" ref="N22:N33" si="15">IF(SUM(P$6:P$17)=0," ",IF(R$6=R22,$A$6,)&amp;IF(R$7=R22,$A$7,)&amp;IF(R$8=R22,$A$8,)&amp;IF(R$9=R22,$A$9,)&amp;IF(R$10=R22,$A$10,)&amp;IF(R$11=R22,$A$11,)&amp;IF(R$12=R22,$A$12,)&amp;IF(R$13=R22,$A$13,)&amp;IF(R$14=R22,$A$14,)&amp;IF(R$15=R22,$A$15,)&amp;IF(R$16=R22,$A$16,)&amp;IF(R$17=R22,$A$17,))</f>
        <v>George -</v>
      </c>
      <c r="O22" s="92"/>
      <c r="P22" s="92"/>
      <c r="Q22" s="66" t="str">
        <f t="shared" ref="Q22:Q33" si="16">IF(SUM(P$6:P$17)=0," ",IF(R$6=R22,Q$6,)&amp;IF(R$7=R22,Q$7,)&amp;IF(R$8=R22,Q$8,)&amp;IF(R$9=R22,Q$9,)&amp;IF(R$10=R22,Q$10,)&amp;IF(R$11=R22,Q$11,)&amp;IF(R$12=R22,Q$12,)&amp;IF(R$13=R22,Q$13,)&amp;IF(R$14=R22,Q$14,)&amp;IF(R$15=R22,Q$15,)&amp;IF(R$16=R22,Q$16,)&amp;IF(R$17=R22,Q$17,))</f>
        <v>63</v>
      </c>
      <c r="R22" s="66">
        <f>IF(P6+P7+P8+P9+P10+P11+P12+P13+P14+P15+P16+P17=0," ",SMALL(R6:R17,1))</f>
        <v>216</v>
      </c>
      <c r="S22" s="15">
        <f t="shared" ref="S22:S33" si="17">IF(SUM(P$6:P$17)=0," ",R22-R$22)</f>
        <v>0</v>
      </c>
      <c r="T22" s="91" t="str">
        <f t="shared" ref="T22:T33" si="18">IF(SUM(V$6:V$17)=0," ",IF(X$6=X22,$A$6,)&amp;IF(X$7=X22,$A$7,)&amp;IF(X$8=X22,$A$8,)&amp;IF(X$9=X22,$A$9,)&amp;IF(X$10=X22,$A$10,)&amp;IF(X$11=X22,$A$11,)&amp;IF(X$12=X22,$A$12,)&amp;IF(X$13=X22,$A$13,)&amp;IF(X$14=X22,$A$14,)&amp;IF(X$15=X22,$A$15,)&amp;IF(X$16=X22,$A$16,)&amp;IF(X$17=X22,$A$17,))</f>
        <v>Carl -</v>
      </c>
      <c r="U22" s="92"/>
      <c r="V22" s="92"/>
      <c r="W22" s="66" t="str">
        <f t="shared" ref="W22:W33" si="19">IF(SUM(V$6:V$17)=0," ",IF(X$6=X22,W$6,)&amp;IF(X$7=X22,W$7,)&amp;IF(X$8=X22,W$8,)&amp;IF(X$9=X22,W$9,)&amp;IF(X$10=X22,W$10,)&amp;IF(X$11=X22,W$11,)&amp;IF(X$12=X22,W$12,)&amp;IF(X$13=X22,W$13,)&amp;IF(X$14=X22,W$14,)&amp;IF(X$15=X22,W$15,)&amp;IF(X$16=X22,W$16,)&amp;IF(X$17=X22,W$17,))</f>
        <v>71</v>
      </c>
      <c r="X22" s="66">
        <f>IF(V6+V7+V8+V9+V10+V11+V12+V13+V14+V15+V16+V17=0," ",SMALL(X6:X17,1))</f>
        <v>290</v>
      </c>
      <c r="Y22" s="18">
        <f t="shared" ref="Y22:Y33" si="20">IF(SUM(V$6:V$17)=0," ",X22-X$22)</f>
        <v>0</v>
      </c>
      <c r="Z22" s="91" t="str">
        <f t="shared" ref="Z22:Z33" si="21">IF(SUM(AB$6:AB$17)=0," ",IF(AD$6=AD22,$A$6,)&amp;IF(AD$7=AD22,$A$7,)&amp;IF(AD$8=AD22,$A$8,)&amp;IF(AD$9=AD22,$A$9,)&amp;IF(AD$10=AD22,$A$10,)&amp;IF(AD$11=AD22,$A$11,)&amp;IF(AD$12=AD22,$A$12,)&amp;IF(AD$13=AD22,$A$13,)&amp;IF(AD$14=AD22,$A$14,)&amp;IF(AD$15=AD22,$A$15,)&amp;IF(AD$16=AD22,$A$16,)&amp;IF(AD$17=AD22,$A$17,))</f>
        <v/>
      </c>
      <c r="AA22" s="92"/>
      <c r="AB22" s="92"/>
      <c r="AC22" s="66" t="str">
        <f t="shared" ref="AC22:AC33" si="22">IF(SUM(AB$6:AB$17)=0," ",IF(AD$6=AD22,AC$6,)&amp;IF(AD$7=AD22,AC$7,)&amp;IF(AD$8=AD22,AC$8,)&amp;IF(AD$9=AD22,AC$9,)&amp;IF(AD$10=AD22,AC$10,)&amp;IF(AD$11=AD22,AC$11,)&amp;IF(AD$12=AD22,AC$12,)&amp;IF(AD$13=AD22,AC$13,)&amp;IF(AD$14=AD22,AC$14,)&amp;IF(AD$15=AD22,AC$15,)&amp;IF(AD$16=AD22,AC$16,)&amp;IF(AD$17=AD22,AC$17,))</f>
        <v/>
      </c>
      <c r="AD22" s="66" t="str">
        <f>IF(AB6+AB7+AB8+AB9+AB10+AB11+AB12+AB13+AB14+AB15+AB16+AB17=0," ",SMALL(AD6:AD17,1))</f>
        <v/>
      </c>
      <c r="AE22" s="18" t="str">
        <f t="shared" ref="AE22:AE33" si="23">IF(SUM(AB$6:AB$17)=0," ",AD22-AD$22)</f>
        <v/>
      </c>
    </row>
    <row r="23" spans="1:37" ht="20.100000000000001" customHeight="1">
      <c r="A23" s="59">
        <v>2</v>
      </c>
      <c r="B23" s="95" t="str">
        <f t="shared" ref="B23:B33" si="24">IF(SUM(D$6:D$17)=0," ",IF(F$6=F23,A$6,)&amp;IF(F$7=F23,A$7,)&amp;IF(F$8=F23,A$8,)&amp;IF(F$9=F23,A$9,)&amp;IF(F$10=F23,A$10,)&amp;IF(F$11=F23,A$11,)&amp;IF(F$12=F23,A$12,)&amp;IF(F$13=F23,A$13,)&amp;IF(F$14=F23,A$14,)&amp;IF(F$15=F23,A$15,)&amp;IF(F$16=F23,A$16,)&amp;IF(F$17=F23,A$17,))</f>
        <v>Ian B -</v>
      </c>
      <c r="C23" s="96"/>
      <c r="D23" s="97"/>
      <c r="E23" s="67" t="str">
        <f t="shared" si="10"/>
        <v>74</v>
      </c>
      <c r="F23" s="68">
        <f>IF(SUM(D$6:D$17)=0," ",SMALL(F$6:F$17,2))</f>
        <v>74</v>
      </c>
      <c r="G23" s="60">
        <f t="shared" si="11"/>
        <v>3</v>
      </c>
      <c r="H23" s="98" t="str">
        <f t="shared" si="12"/>
        <v>Ian B -</v>
      </c>
      <c r="I23" s="99"/>
      <c r="J23" s="99"/>
      <c r="K23" s="67" t="str">
        <f t="shared" si="13"/>
        <v>75</v>
      </c>
      <c r="L23" s="68">
        <f>IF(SUM(J$6:J$17)=0," ",SMALL(L$6:L$17,2))</f>
        <v>149</v>
      </c>
      <c r="M23" s="61">
        <f t="shared" si="14"/>
        <v>2</v>
      </c>
      <c r="N23" s="98" t="str">
        <f t="shared" si="15"/>
        <v>Carl -</v>
      </c>
      <c r="O23" s="99"/>
      <c r="P23" s="99"/>
      <c r="Q23" s="67" t="str">
        <f t="shared" si="16"/>
        <v>72</v>
      </c>
      <c r="R23" s="68">
        <f>IF(P6+P7+P8+P9+P10+P11+P12+P13+P14+P15+P16+P17=0," ",SMALL(R6:R17,2))</f>
        <v>219</v>
      </c>
      <c r="S23" s="61">
        <f t="shared" si="17"/>
        <v>3</v>
      </c>
      <c r="T23" s="98" t="str">
        <f t="shared" si="18"/>
        <v>Bill S -George -</v>
      </c>
      <c r="U23" s="99"/>
      <c r="V23" s="99"/>
      <c r="W23" s="67" t="str">
        <f t="shared" si="19"/>
        <v>6780</v>
      </c>
      <c r="X23" s="68">
        <f>IF(V6+V7+V8+V9+V10+V11+V12+V13+V14+V15+V16+V17=0," ",SMALL(X6:X17,2))</f>
        <v>296</v>
      </c>
      <c r="Y23" s="61">
        <f t="shared" si="20"/>
        <v>6</v>
      </c>
      <c r="Z23" s="98" t="str">
        <f t="shared" si="21"/>
        <v/>
      </c>
      <c r="AA23" s="99"/>
      <c r="AB23" s="99"/>
      <c r="AC23" s="67" t="str">
        <f t="shared" si="22"/>
        <v/>
      </c>
      <c r="AD23" s="68" t="str">
        <f>IF(AB6+AB7+AB8+AB9+AB10+AB11+AB12+AB13+AB14+AB15+AB16+AB17=0," ",SMALL(AD6:AD17,2))</f>
        <v/>
      </c>
      <c r="AE23" s="61" t="str">
        <f t="shared" si="23"/>
        <v/>
      </c>
    </row>
    <row r="24" spans="1:37" ht="20.100000000000001" customHeight="1">
      <c r="A24" s="16">
        <v>3</v>
      </c>
      <c r="B24" s="100" t="str">
        <f t="shared" si="24"/>
        <v>Mark -Carl -Nick -</v>
      </c>
      <c r="C24" s="101"/>
      <c r="D24" s="102"/>
      <c r="E24" s="69" t="str">
        <f t="shared" si="10"/>
        <v>767676</v>
      </c>
      <c r="F24" s="70">
        <f>IF(SUM(D$6:D$17)=0," ",SMALL(F$6:F$17,3))</f>
        <v>76</v>
      </c>
      <c r="G24" s="13">
        <f t="shared" si="11"/>
        <v>5</v>
      </c>
      <c r="H24" s="91" t="str">
        <f t="shared" si="12"/>
        <v>George -</v>
      </c>
      <c r="I24" s="92"/>
      <c r="J24" s="92"/>
      <c r="K24" s="69" t="str">
        <f t="shared" si="13"/>
        <v>71</v>
      </c>
      <c r="L24" s="70">
        <f>IF(SUM(J$6:J$17)=0," ",SMALL(L$6:L$17,3))</f>
        <v>153</v>
      </c>
      <c r="M24" s="15">
        <f t="shared" si="14"/>
        <v>6</v>
      </c>
      <c r="N24" s="91" t="str">
        <f t="shared" si="15"/>
        <v>Ian B -</v>
      </c>
      <c r="O24" s="92"/>
      <c r="P24" s="92"/>
      <c r="Q24" s="69" t="str">
        <f t="shared" si="16"/>
        <v>73</v>
      </c>
      <c r="R24" s="70">
        <f>IF(P6+P7+P8+P9+P10+P11+P12+P13+P14+P15+P16+P17=0," ",SMALL(R6:R17,3))</f>
        <v>222</v>
      </c>
      <c r="S24" s="15">
        <f t="shared" si="17"/>
        <v>6</v>
      </c>
      <c r="T24" s="91" t="str">
        <f t="shared" si="18"/>
        <v>Bill S -George -</v>
      </c>
      <c r="U24" s="92"/>
      <c r="V24" s="92"/>
      <c r="W24" s="69" t="str">
        <f t="shared" si="19"/>
        <v>6780</v>
      </c>
      <c r="X24" s="70">
        <f>IF(V6+V7+V8+V9+V10+V11+V12+V13+V14+V15+V16+V17=0," ",SMALL(X6:X17,3))</f>
        <v>296</v>
      </c>
      <c r="Y24" s="8">
        <f t="shared" si="20"/>
        <v>6</v>
      </c>
      <c r="Z24" s="93" t="str">
        <f t="shared" si="21"/>
        <v/>
      </c>
      <c r="AA24" s="94"/>
      <c r="AB24" s="94"/>
      <c r="AC24" s="69" t="str">
        <f t="shared" si="22"/>
        <v/>
      </c>
      <c r="AD24" s="70" t="str">
        <f>IF(AB6+AB7+AB8+AB9+AB10+AB11+AB12+AB13+AB14+AB15+AB16+AB17=0," ",SMALL(AD6:AD17,3))</f>
        <v/>
      </c>
      <c r="AE24" s="8" t="str">
        <f t="shared" si="23"/>
        <v/>
      </c>
    </row>
    <row r="25" spans="1:37" ht="20.100000000000001" customHeight="1">
      <c r="A25" s="59">
        <v>4</v>
      </c>
      <c r="B25" s="95" t="str">
        <f t="shared" si="24"/>
        <v>Mark -Carl -Nick -</v>
      </c>
      <c r="C25" s="96"/>
      <c r="D25" s="97"/>
      <c r="E25" s="67" t="str">
        <f t="shared" si="10"/>
        <v>767676</v>
      </c>
      <c r="F25" s="68">
        <f>IF(SUM(D$6:D$17)=0," ",SMALL(F$6:F$17,4))</f>
        <v>76</v>
      </c>
      <c r="G25" s="60">
        <f t="shared" si="11"/>
        <v>5</v>
      </c>
      <c r="H25" s="98" t="str">
        <f t="shared" si="12"/>
        <v>Bill S -</v>
      </c>
      <c r="I25" s="99"/>
      <c r="J25" s="99"/>
      <c r="K25" s="67" t="str">
        <f t="shared" si="13"/>
        <v>74</v>
      </c>
      <c r="L25" s="68">
        <f>IF(SUM(J$6:J$17)=0," ",SMALL(L$6:L$17,4))</f>
        <v>154</v>
      </c>
      <c r="M25" s="61">
        <f t="shared" si="14"/>
        <v>7</v>
      </c>
      <c r="N25" s="98" t="str">
        <f t="shared" si="15"/>
        <v>Roger Mac -</v>
      </c>
      <c r="O25" s="99"/>
      <c r="P25" s="99"/>
      <c r="Q25" s="67" t="str">
        <f t="shared" si="16"/>
        <v>67</v>
      </c>
      <c r="R25" s="68">
        <f>IF(P6+P7+P8+P9+P10+P11+P12+P13+P14+P15+P16+P17=0," ",SMALL(R6:R17,4))</f>
        <v>223</v>
      </c>
      <c r="S25" s="61">
        <f t="shared" si="17"/>
        <v>7</v>
      </c>
      <c r="T25" s="98" t="str">
        <f t="shared" si="18"/>
        <v>Mark -</v>
      </c>
      <c r="U25" s="99"/>
      <c r="V25" s="99"/>
      <c r="W25" s="67" t="str">
        <f t="shared" si="19"/>
        <v>72</v>
      </c>
      <c r="X25" s="68">
        <f>IF(V6+V7+V8+V9+V10+V11+V12+V13+V14+V15+V16+V17=0," ",SMALL(X6:X17,4))</f>
        <v>298</v>
      </c>
      <c r="Y25" s="61">
        <f t="shared" si="20"/>
        <v>8</v>
      </c>
      <c r="Z25" s="98" t="str">
        <f t="shared" si="21"/>
        <v/>
      </c>
      <c r="AA25" s="99"/>
      <c r="AB25" s="99"/>
      <c r="AC25" s="67" t="str">
        <f t="shared" si="22"/>
        <v/>
      </c>
      <c r="AD25" s="68" t="str">
        <f>IF(AB6+AB7+AB8+AB9+AB10+AB11+AB12+AB13+AB14+AB15+AB16+AB17=0," ",SMALL(AD6:AD17,4))</f>
        <v/>
      </c>
      <c r="AE25" s="61" t="str">
        <f t="shared" si="23"/>
        <v/>
      </c>
    </row>
    <row r="26" spans="1:37" ht="20.100000000000001" customHeight="1">
      <c r="A26" s="16">
        <v>5</v>
      </c>
      <c r="B26" s="100" t="str">
        <f t="shared" si="24"/>
        <v>Mark -Carl -Nick -</v>
      </c>
      <c r="C26" s="101"/>
      <c r="D26" s="102"/>
      <c r="E26" s="69" t="str">
        <f t="shared" si="10"/>
        <v>767676</v>
      </c>
      <c r="F26" s="70">
        <f>IF(SUM(D$6:D$17)=0," ",SMALL(F$6:F$17,5))</f>
        <v>76</v>
      </c>
      <c r="G26" s="13">
        <f t="shared" si="11"/>
        <v>5</v>
      </c>
      <c r="H26" s="91" t="str">
        <f t="shared" si="12"/>
        <v>Rusty -Roger Mac -</v>
      </c>
      <c r="I26" s="92"/>
      <c r="J26" s="92"/>
      <c r="K26" s="69" t="str">
        <f t="shared" si="13"/>
        <v>7185</v>
      </c>
      <c r="L26" s="70">
        <f>IF(SUM(J$6:J$17)=0," ",SMALL(L$6:L$17,5))</f>
        <v>156</v>
      </c>
      <c r="M26" s="15">
        <f t="shared" si="14"/>
        <v>9</v>
      </c>
      <c r="N26" s="91" t="str">
        <f t="shared" si="15"/>
        <v>John P -</v>
      </c>
      <c r="O26" s="92"/>
      <c r="P26" s="92"/>
      <c r="Q26" s="69" t="str">
        <f t="shared" si="16"/>
        <v>67</v>
      </c>
      <c r="R26" s="70">
        <f>IF(P6+P7+P8+P9+P10+P11+P12+P13+P14+P15+P16+P17=0," ",SMALL(R6:R17,5))</f>
        <v>225</v>
      </c>
      <c r="S26" s="15">
        <f t="shared" si="17"/>
        <v>9</v>
      </c>
      <c r="T26" s="91" t="str">
        <f t="shared" si="18"/>
        <v>John P -</v>
      </c>
      <c r="U26" s="92"/>
      <c r="V26" s="92"/>
      <c r="W26" s="69" t="str">
        <f t="shared" si="19"/>
        <v>74</v>
      </c>
      <c r="X26" s="70">
        <f>IF(V6+V7+V8+V9+V10+V11+V12+V13+V14+V15+V16+V17=0," ",SMALL(X6:X17,5))</f>
        <v>299</v>
      </c>
      <c r="Y26" s="8">
        <f t="shared" si="20"/>
        <v>9</v>
      </c>
      <c r="Z26" s="93" t="str">
        <f t="shared" si="21"/>
        <v/>
      </c>
      <c r="AA26" s="94"/>
      <c r="AB26" s="94"/>
      <c r="AC26" s="69" t="str">
        <f t="shared" si="22"/>
        <v/>
      </c>
      <c r="AD26" s="70" t="str">
        <f>IF(AB6+AB7+AB8+AB9+AB10+AB11+AB12+AB13+AB14+AB15+AB16+AB17=0," ",SMALL(AD6:AD17,5))</f>
        <v/>
      </c>
      <c r="AE26" s="8" t="str">
        <f t="shared" si="23"/>
        <v/>
      </c>
    </row>
    <row r="27" spans="1:37" ht="20.100000000000001" customHeight="1">
      <c r="A27" s="59">
        <v>6</v>
      </c>
      <c r="B27" s="95" t="str">
        <f t="shared" si="24"/>
        <v>Bill S -</v>
      </c>
      <c r="C27" s="96"/>
      <c r="D27" s="97"/>
      <c r="E27" s="67" t="str">
        <f t="shared" si="10"/>
        <v>80</v>
      </c>
      <c r="F27" s="68">
        <f>IF(SUM(D$6:D$17)=0," ",SMALL(F$6:F$17,6))</f>
        <v>80</v>
      </c>
      <c r="G27" s="60">
        <f t="shared" si="11"/>
        <v>9</v>
      </c>
      <c r="H27" s="98" t="str">
        <f t="shared" si="12"/>
        <v>Rusty -Roger Mac -</v>
      </c>
      <c r="I27" s="99"/>
      <c r="J27" s="99"/>
      <c r="K27" s="67" t="str">
        <f t="shared" si="13"/>
        <v>7185</v>
      </c>
      <c r="L27" s="68">
        <f>IF(SUM(J$6:J$17)=0," ",SMALL(L$6:L$17,6))</f>
        <v>156</v>
      </c>
      <c r="M27" s="61">
        <f t="shared" si="14"/>
        <v>9</v>
      </c>
      <c r="N27" s="98" t="str">
        <f t="shared" si="15"/>
        <v>Mark -Joe -Roger O -</v>
      </c>
      <c r="O27" s="99"/>
      <c r="P27" s="99"/>
      <c r="Q27" s="67" t="str">
        <f t="shared" si="16"/>
        <v>696969</v>
      </c>
      <c r="R27" s="68">
        <f>IF(P6+P7+P8+P9+P10+P11+P12+P13+P14+P15+P16+P17=0," ",SMALL(R6:R17,6))</f>
        <v>226</v>
      </c>
      <c r="S27" s="61">
        <f t="shared" si="17"/>
        <v>10</v>
      </c>
      <c r="T27" s="98" t="str">
        <f t="shared" si="18"/>
        <v>Rusty -</v>
      </c>
      <c r="U27" s="99"/>
      <c r="V27" s="99"/>
      <c r="W27" s="67" t="str">
        <f t="shared" si="19"/>
        <v>73</v>
      </c>
      <c r="X27" s="68">
        <f>IF(V6+V7+V8+V9+V10+V11+V12+V13+V14+V15+V16+V17=0," ",SMALL(X6:X17,6))</f>
        <v>300</v>
      </c>
      <c r="Y27" s="61">
        <f t="shared" si="20"/>
        <v>10</v>
      </c>
      <c r="Z27" s="98" t="str">
        <f t="shared" si="21"/>
        <v/>
      </c>
      <c r="AA27" s="99"/>
      <c r="AB27" s="99"/>
      <c r="AC27" s="67" t="str">
        <f t="shared" si="22"/>
        <v/>
      </c>
      <c r="AD27" s="68" t="str">
        <f>IF(AB6+AB7+AB8+AB9+AB10+AB11+AB12+AB13+AB14+AB15+AB16+AB17=0," ",SMALL(AD6:AD17,6))</f>
        <v/>
      </c>
      <c r="AE27" s="61" t="str">
        <f t="shared" si="23"/>
        <v/>
      </c>
    </row>
    <row r="28" spans="1:37" ht="20.100000000000001" customHeight="1">
      <c r="A28" s="4">
        <v>7</v>
      </c>
      <c r="B28" s="100" t="str">
        <f t="shared" si="24"/>
        <v>George -</v>
      </c>
      <c r="C28" s="101"/>
      <c r="D28" s="102"/>
      <c r="E28" s="69" t="str">
        <f t="shared" si="10"/>
        <v>82</v>
      </c>
      <c r="F28" s="70">
        <f>IF(SUM(D$6:D$17)=0," ",SMALL(F$6:F$17,7))</f>
        <v>82</v>
      </c>
      <c r="G28" s="13">
        <f t="shared" si="11"/>
        <v>11</v>
      </c>
      <c r="H28" s="91" t="str">
        <f t="shared" si="12"/>
        <v>Mark -Joe -Roger O -</v>
      </c>
      <c r="I28" s="92"/>
      <c r="J28" s="92"/>
      <c r="K28" s="69" t="str">
        <f t="shared" si="13"/>
        <v>817374</v>
      </c>
      <c r="L28" s="70">
        <f>IF(SUM(J$6:J$17)=0," ",SMALL(L$6:L$17,7))</f>
        <v>157</v>
      </c>
      <c r="M28" s="15">
        <f t="shared" si="14"/>
        <v>10</v>
      </c>
      <c r="N28" s="91" t="str">
        <f t="shared" si="15"/>
        <v>Mark -Joe -Roger O -</v>
      </c>
      <c r="O28" s="92"/>
      <c r="P28" s="92"/>
      <c r="Q28" s="69" t="str">
        <f t="shared" si="16"/>
        <v>696969</v>
      </c>
      <c r="R28" s="70">
        <f>IF(P6+P7+P8+P9+P10+P11+P12+P13+P14+P15+P16+P17=0," ",SMALL(R6:R17,7))</f>
        <v>226</v>
      </c>
      <c r="S28" s="15">
        <f t="shared" si="17"/>
        <v>10</v>
      </c>
      <c r="T28" s="91" t="str">
        <f t="shared" si="18"/>
        <v>Roger O -</v>
      </c>
      <c r="U28" s="92"/>
      <c r="V28" s="92"/>
      <c r="W28" s="69" t="str">
        <f t="shared" si="19"/>
        <v>75</v>
      </c>
      <c r="X28" s="70">
        <f>IF(V6+V7+V8+V9+V10+V11+V12+V13+V14+V15+V16+V17=0," ",SMALL(X6:X17,7))</f>
        <v>301</v>
      </c>
      <c r="Y28" s="8">
        <f t="shared" si="20"/>
        <v>11</v>
      </c>
      <c r="Z28" s="93" t="str">
        <f t="shared" si="21"/>
        <v/>
      </c>
      <c r="AA28" s="94"/>
      <c r="AB28" s="94"/>
      <c r="AC28" s="69" t="str">
        <f t="shared" si="22"/>
        <v/>
      </c>
      <c r="AD28" s="70" t="str">
        <f>IF(AB6+AB7+AB8+AB9+AB10+AB11+AB12+AB13+AB14+AB15+AB16+AB17=0," ",SMALL(AD6:AD17,7))</f>
        <v/>
      </c>
      <c r="AE28" s="8" t="str">
        <f t="shared" si="23"/>
        <v/>
      </c>
    </row>
    <row r="29" spans="1:37" ht="20.100000000000001" customHeight="1">
      <c r="A29" s="59">
        <v>8</v>
      </c>
      <c r="B29" s="95" t="str">
        <f t="shared" si="24"/>
        <v>Roger O -</v>
      </c>
      <c r="C29" s="96"/>
      <c r="D29" s="97"/>
      <c r="E29" s="67" t="str">
        <f t="shared" si="10"/>
        <v>83</v>
      </c>
      <c r="F29" s="68">
        <f>IF(SUM(D$6:D$17)=0," ",SMALL(F$6:F$17,8))</f>
        <v>83</v>
      </c>
      <c r="G29" s="60">
        <f t="shared" si="11"/>
        <v>12</v>
      </c>
      <c r="H29" s="98" t="str">
        <f t="shared" si="12"/>
        <v>Mark -Joe -Roger O -</v>
      </c>
      <c r="I29" s="99"/>
      <c r="J29" s="99"/>
      <c r="K29" s="67" t="str">
        <f t="shared" si="13"/>
        <v>817374</v>
      </c>
      <c r="L29" s="68">
        <f>IF(SUM(J$6:J$17)=0," ",SMALL(L$6:L$17,8))</f>
        <v>157</v>
      </c>
      <c r="M29" s="61">
        <f t="shared" si="14"/>
        <v>10</v>
      </c>
      <c r="N29" s="98" t="str">
        <f t="shared" si="15"/>
        <v>Mark -Joe -Roger O -</v>
      </c>
      <c r="O29" s="99"/>
      <c r="P29" s="99"/>
      <c r="Q29" s="67" t="str">
        <f t="shared" si="16"/>
        <v>696969</v>
      </c>
      <c r="R29" s="68">
        <f>IF(P6+P7+P8+P9+P10+P11+P12+P13+P14+P15+P16+P17=0," ",SMALL(R6:R17,8))</f>
        <v>226</v>
      </c>
      <c r="S29" s="61">
        <f t="shared" si="17"/>
        <v>10</v>
      </c>
      <c r="T29" s="98" t="str">
        <f t="shared" si="18"/>
        <v>Joe -</v>
      </c>
      <c r="U29" s="99"/>
      <c r="V29" s="99"/>
      <c r="W29" s="67" t="str">
        <f t="shared" si="19"/>
        <v>78</v>
      </c>
      <c r="X29" s="68">
        <f>IF(V6+V7+V8+V9+V10+V11+V12+V13+V14+V15+V16+V17=0," ",SMALL(X6:X17,8))</f>
        <v>304</v>
      </c>
      <c r="Y29" s="61">
        <f t="shared" si="20"/>
        <v>14</v>
      </c>
      <c r="Z29" s="98" t="str">
        <f t="shared" si="21"/>
        <v/>
      </c>
      <c r="AA29" s="99"/>
      <c r="AB29" s="99"/>
      <c r="AC29" s="67" t="str">
        <f t="shared" si="22"/>
        <v/>
      </c>
      <c r="AD29" s="68" t="str">
        <f>IF(AB6+AB7+AB8+AB9+AB10+AB11+AB12+AB13+AB14+AB15+AB16+AB17=0," ",SMALL(AD6:AD17,8))</f>
        <v/>
      </c>
      <c r="AE29" s="61" t="str">
        <f t="shared" si="23"/>
        <v/>
      </c>
    </row>
    <row r="30" spans="1:37" ht="20.100000000000001" customHeight="1">
      <c r="A30" s="16">
        <v>9</v>
      </c>
      <c r="B30" s="100" t="str">
        <f t="shared" si="24"/>
        <v>Joe -John P -</v>
      </c>
      <c r="C30" s="101"/>
      <c r="D30" s="102"/>
      <c r="E30" s="69" t="str">
        <f t="shared" si="10"/>
        <v>8484</v>
      </c>
      <c r="F30" s="70">
        <f>IF(SUM(D$6:D$17)=0," ",SMALL(F$6:F$17,9))</f>
        <v>84</v>
      </c>
      <c r="G30" s="13">
        <f t="shared" si="11"/>
        <v>13</v>
      </c>
      <c r="H30" s="91" t="str">
        <f t="shared" si="12"/>
        <v>Mark -Joe -Roger O -</v>
      </c>
      <c r="I30" s="92"/>
      <c r="J30" s="92"/>
      <c r="K30" s="69" t="str">
        <f t="shared" si="13"/>
        <v>817374</v>
      </c>
      <c r="L30" s="70">
        <f>IF(SUM(J$6:J$17)=0," ",SMALL(L$6:L$17,9))</f>
        <v>157</v>
      </c>
      <c r="M30" s="15">
        <f t="shared" si="14"/>
        <v>10</v>
      </c>
      <c r="N30" s="91" t="str">
        <f t="shared" si="15"/>
        <v>Rusty -</v>
      </c>
      <c r="O30" s="92"/>
      <c r="P30" s="92"/>
      <c r="Q30" s="69" t="str">
        <f t="shared" si="16"/>
        <v>71</v>
      </c>
      <c r="R30" s="70">
        <f>IF(P6+P7+P8+P9+P10+P11+P12+P13+P14+P15+P16+P17=0," ",SMALL(R6:R17,9))</f>
        <v>227</v>
      </c>
      <c r="S30" s="15">
        <f t="shared" si="17"/>
        <v>11</v>
      </c>
      <c r="T30" s="91" t="str">
        <f t="shared" si="18"/>
        <v>Roger Mac -</v>
      </c>
      <c r="U30" s="92"/>
      <c r="V30" s="92"/>
      <c r="W30" s="69" t="str">
        <f t="shared" si="19"/>
        <v>83</v>
      </c>
      <c r="X30" s="70">
        <f>IF(V6+V7+V8+V9+V10+V11+V12+V13+V14+V15+V16+V17=0," ",SMALL(X6:X17,9))</f>
        <v>306</v>
      </c>
      <c r="Y30" s="8">
        <f t="shared" si="20"/>
        <v>16</v>
      </c>
      <c r="Z30" s="93" t="str">
        <f t="shared" si="21"/>
        <v/>
      </c>
      <c r="AA30" s="94"/>
      <c r="AB30" s="94"/>
      <c r="AC30" s="69" t="str">
        <f t="shared" si="22"/>
        <v/>
      </c>
      <c r="AD30" s="70" t="str">
        <f>IF(AB6+AB7+AB8+AB9+AB10+AB11+AB12+AB13+AB14+AB15+AB16+AB17=0," ",SMALL(AD6:AD17,9))</f>
        <v/>
      </c>
      <c r="AE30" s="8" t="str">
        <f t="shared" si="23"/>
        <v/>
      </c>
    </row>
    <row r="31" spans="1:37" ht="20.100000000000001" customHeight="1">
      <c r="A31" s="59">
        <v>10</v>
      </c>
      <c r="B31" s="95" t="str">
        <f t="shared" si="24"/>
        <v>Joe -John P -</v>
      </c>
      <c r="C31" s="96"/>
      <c r="D31" s="97"/>
      <c r="E31" s="67" t="str">
        <f t="shared" si="10"/>
        <v>8484</v>
      </c>
      <c r="F31" s="68">
        <f>IF(SUM(D$6:D$17)=0," ",SMALL(F$6:F$17,10))</f>
        <v>84</v>
      </c>
      <c r="G31" s="60">
        <f t="shared" si="11"/>
        <v>13</v>
      </c>
      <c r="H31" s="98" t="str">
        <f t="shared" si="12"/>
        <v>John P -</v>
      </c>
      <c r="I31" s="99"/>
      <c r="J31" s="99"/>
      <c r="K31" s="67" t="str">
        <f t="shared" si="13"/>
        <v>74</v>
      </c>
      <c r="L31" s="68">
        <f>IF(SUM(J$6:J$17)=0," ",SMALL(L$6:L$17,10))</f>
        <v>158</v>
      </c>
      <c r="M31" s="61">
        <f t="shared" si="14"/>
        <v>11</v>
      </c>
      <c r="N31" s="98" t="str">
        <f t="shared" si="15"/>
        <v>Bill S -</v>
      </c>
      <c r="O31" s="99"/>
      <c r="P31" s="99"/>
      <c r="Q31" s="67" t="str">
        <f t="shared" si="16"/>
        <v>75</v>
      </c>
      <c r="R31" s="68">
        <f>IF(P6+P7+P8+P9+P10+P11+P12+P13+P14+P15+P16+P17=0," ",SMALL(R6:R17,10))</f>
        <v>229</v>
      </c>
      <c r="S31" s="61">
        <f t="shared" si="17"/>
        <v>13</v>
      </c>
      <c r="T31" s="98" t="str">
        <f t="shared" si="18"/>
        <v>Ian B -</v>
      </c>
      <c r="U31" s="99"/>
      <c r="V31" s="99"/>
      <c r="W31" s="67" t="str">
        <f t="shared" si="19"/>
        <v>88</v>
      </c>
      <c r="X31" s="68">
        <f>IF(V6+V7+V8+V9+V10+V11+V12+V13+V14+V15+V16+V17=0," ",SMALL(X6:X17,10))</f>
        <v>310</v>
      </c>
      <c r="Y31" s="61">
        <f t="shared" si="20"/>
        <v>20</v>
      </c>
      <c r="Z31" s="98" t="str">
        <f t="shared" si="21"/>
        <v/>
      </c>
      <c r="AA31" s="99"/>
      <c r="AB31" s="99"/>
      <c r="AC31" s="67" t="str">
        <f t="shared" si="22"/>
        <v/>
      </c>
      <c r="AD31" s="68" t="str">
        <f>IF(AB6+AB7+AB8+AB9+AB10+AB11+AB12+AB13+AB14+AB15+AB16+AB17=0," ",SMALL(AD6:AD17,10))</f>
        <v/>
      </c>
      <c r="AE31" s="61" t="str">
        <f t="shared" si="23"/>
        <v/>
      </c>
    </row>
    <row r="32" spans="1:37" ht="20.100000000000001" customHeight="1">
      <c r="A32" s="4">
        <v>11</v>
      </c>
      <c r="B32" s="88" t="str">
        <f t="shared" si="24"/>
        <v>Rusty -</v>
      </c>
      <c r="C32" s="89"/>
      <c r="D32" s="90"/>
      <c r="E32" s="71" t="str">
        <f t="shared" si="10"/>
        <v>85</v>
      </c>
      <c r="F32" s="29">
        <f>IF(SUM(D$6:D$17)=0," ",SMALL(F$6:F$17,11))</f>
        <v>85</v>
      </c>
      <c r="G32" s="13">
        <f t="shared" si="11"/>
        <v>14</v>
      </c>
      <c r="H32" s="91" t="str">
        <f t="shared" si="12"/>
        <v>Nick -</v>
      </c>
      <c r="I32" s="92"/>
      <c r="J32" s="92"/>
      <c r="K32" s="71" t="str">
        <f t="shared" si="13"/>
        <v>89</v>
      </c>
      <c r="L32" s="29">
        <f>IF(SUM(J$6:J$17)=0," ",SMALL(L$6:L$17,11))</f>
        <v>165</v>
      </c>
      <c r="M32" s="15">
        <f t="shared" si="14"/>
        <v>18</v>
      </c>
      <c r="N32" s="91" t="str">
        <f t="shared" si="15"/>
        <v>Nick -</v>
      </c>
      <c r="O32" s="92"/>
      <c r="P32" s="92"/>
      <c r="Q32" s="71" t="str">
        <f t="shared" si="16"/>
        <v>67</v>
      </c>
      <c r="R32" s="29">
        <f>IF(P6+P7+P8+P9+P10+P11+P12+P13+P14+P15+P16+P17=0," ",SMALL(R6:R17,11))</f>
        <v>232</v>
      </c>
      <c r="S32" s="8">
        <f t="shared" si="17"/>
        <v>16</v>
      </c>
      <c r="T32" s="93" t="str">
        <f t="shared" si="18"/>
        <v>Nick -</v>
      </c>
      <c r="U32" s="94"/>
      <c r="V32" s="94"/>
      <c r="W32" s="71" t="str">
        <f t="shared" si="19"/>
        <v>79</v>
      </c>
      <c r="X32" s="29">
        <f>IF(V6+V7+V8+V9+V10+V11+V12+V13+V14+V15+V16+V17=0," ",SMALL(X6:X17,11))</f>
        <v>311</v>
      </c>
      <c r="Y32" s="8">
        <f t="shared" si="20"/>
        <v>21</v>
      </c>
      <c r="Z32" s="93" t="str">
        <f t="shared" si="21"/>
        <v/>
      </c>
      <c r="AA32" s="94"/>
      <c r="AB32" s="94"/>
      <c r="AC32" s="71" t="str">
        <f t="shared" si="22"/>
        <v/>
      </c>
      <c r="AD32" s="29" t="str">
        <f>IF(AB6+AB7+AB8+AB9+AB10+AB11+AB12+AB13+AB14+AB15+AB16+AB17=0," ",SMALL(AD6:AD17,11))</f>
        <v/>
      </c>
      <c r="AE32" s="8" t="str">
        <f t="shared" si="23"/>
        <v/>
      </c>
    </row>
    <row r="33" spans="1:31" ht="20.100000000000001" customHeight="1">
      <c r="A33" s="62">
        <v>12</v>
      </c>
      <c r="B33" s="84" t="str">
        <f t="shared" si="24"/>
        <v>~</v>
      </c>
      <c r="C33" s="85"/>
      <c r="D33" s="85"/>
      <c r="E33" s="72" t="str">
        <f t="shared" si="10"/>
        <v>99</v>
      </c>
      <c r="F33" s="72">
        <f>IF(SUM(D$6:D$17)=0," ",SMALL(F$6:F$17,12))</f>
        <v>99</v>
      </c>
      <c r="G33" s="65">
        <f t="shared" si="11"/>
        <v>28</v>
      </c>
      <c r="H33" s="86" t="str">
        <f t="shared" si="12"/>
        <v>~</v>
      </c>
      <c r="I33" s="87"/>
      <c r="J33" s="87"/>
      <c r="K33" s="72" t="str">
        <f t="shared" si="13"/>
        <v>104</v>
      </c>
      <c r="L33" s="72">
        <f>IF(SUM(J$6:J$17)=0," ",SMALL(L$6:L$17,12))</f>
        <v>203</v>
      </c>
      <c r="M33" s="63">
        <f t="shared" si="14"/>
        <v>56</v>
      </c>
      <c r="N33" s="86" t="str">
        <f t="shared" si="15"/>
        <v>~</v>
      </c>
      <c r="O33" s="87"/>
      <c r="P33" s="87"/>
      <c r="Q33" s="72" t="str">
        <f t="shared" si="16"/>
        <v>98</v>
      </c>
      <c r="R33" s="72">
        <f>IF(P6+P7+P8+P9+P10+P11+P12+P13+P14+P15+P16+P17=0," ",SMALL(R6:R17,12))</f>
        <v>301</v>
      </c>
      <c r="S33" s="63">
        <f t="shared" si="17"/>
        <v>85</v>
      </c>
      <c r="T33" s="86" t="str">
        <f t="shared" si="18"/>
        <v>~</v>
      </c>
      <c r="U33" s="87"/>
      <c r="V33" s="87"/>
      <c r="W33" s="72" t="str">
        <f t="shared" si="19"/>
        <v>154</v>
      </c>
      <c r="X33" s="72">
        <f>IF(V6+V7+V8+V9+V10+V11+V12+V13+V14+V15+V16+V17=0," ",SMALL(X6:X17,12))</f>
        <v>455</v>
      </c>
      <c r="Y33" s="63">
        <f t="shared" si="20"/>
        <v>165</v>
      </c>
      <c r="Z33" s="86" t="str">
        <f t="shared" si="21"/>
        <v/>
      </c>
      <c r="AA33" s="87"/>
      <c r="AB33" s="87"/>
      <c r="AC33" s="72" t="str">
        <f t="shared" si="22"/>
        <v/>
      </c>
      <c r="AD33" s="72" t="str">
        <f>IF(AB6+AB7+AB8+AB9+AB10+AB11+AB12+AB13+AB14+AB15+AB16+AB17=0," ",SMALL(AD6:AD17,12))</f>
        <v/>
      </c>
      <c r="AE33" s="63" t="str">
        <f t="shared" si="23"/>
        <v/>
      </c>
    </row>
    <row r="34" spans="1:31" s="7" customFormat="1">
      <c r="E34" s="78"/>
      <c r="F34" s="78"/>
      <c r="G34" s="78"/>
      <c r="K34" s="78"/>
      <c r="L34" s="78"/>
      <c r="M34" s="78"/>
      <c r="Q34" s="78"/>
      <c r="R34" s="78"/>
      <c r="S34" s="78"/>
      <c r="W34" s="78"/>
      <c r="X34" s="78"/>
      <c r="Y34" s="78"/>
      <c r="AC34" s="78"/>
      <c r="AD34" s="78"/>
      <c r="AE34" s="78"/>
    </row>
    <row r="35" spans="1:31" ht="15.75">
      <c r="B35" s="83" t="s">
        <v>49</v>
      </c>
      <c r="C35" s="83"/>
      <c r="D35" s="83"/>
      <c r="E35" s="83"/>
      <c r="F35" s="83"/>
      <c r="G35" s="83"/>
      <c r="H35" s="83"/>
      <c r="I35" s="83"/>
      <c r="O35" s="79"/>
      <c r="P35" s="79"/>
      <c r="Q35" s="79"/>
      <c r="R35" s="79"/>
      <c r="S35" s="79"/>
      <c r="T35" s="79"/>
      <c r="U35" s="79"/>
      <c r="V35" s="79"/>
    </row>
    <row r="36" spans="1:31" ht="15.75">
      <c r="B36" s="83" t="s">
        <v>50</v>
      </c>
      <c r="C36" s="83"/>
      <c r="D36" s="83"/>
      <c r="E36" s="83"/>
      <c r="F36" s="83"/>
      <c r="G36" s="83"/>
      <c r="H36" s="83"/>
      <c r="I36" s="83"/>
      <c r="O36" s="79"/>
      <c r="P36" s="79"/>
      <c r="Q36" s="79"/>
      <c r="R36" s="79"/>
      <c r="S36" s="79"/>
      <c r="T36" s="79"/>
      <c r="U36" s="79"/>
      <c r="V36" s="79"/>
    </row>
    <row r="37" spans="1:31">
      <c r="O37" s="79"/>
      <c r="P37" s="79"/>
      <c r="Q37" s="79"/>
      <c r="R37" s="79"/>
      <c r="S37" s="79"/>
      <c r="T37" s="79"/>
      <c r="U37" s="79"/>
      <c r="V37" s="79"/>
    </row>
  </sheetData>
  <mergeCells count="85">
    <mergeCell ref="A1:A2"/>
    <mergeCell ref="C1:F1"/>
    <mergeCell ref="I1:L1"/>
    <mergeCell ref="O1:R1"/>
    <mergeCell ref="U1:X1"/>
    <mergeCell ref="AA1:AD1"/>
    <mergeCell ref="D2:F2"/>
    <mergeCell ref="J2:L2"/>
    <mergeCell ref="P2:R2"/>
    <mergeCell ref="V2:X2"/>
    <mergeCell ref="AB2:AD2"/>
    <mergeCell ref="A3:A4"/>
    <mergeCell ref="B19:AE19"/>
    <mergeCell ref="B20:G20"/>
    <mergeCell ref="H20:M20"/>
    <mergeCell ref="N20:S20"/>
    <mergeCell ref="T20:Y20"/>
    <mergeCell ref="Z20:AE20"/>
    <mergeCell ref="B21:D21"/>
    <mergeCell ref="H21:J21"/>
    <mergeCell ref="N21:P21"/>
    <mergeCell ref="T21:V21"/>
    <mergeCell ref="Z21:AB21"/>
    <mergeCell ref="B22:D22"/>
    <mergeCell ref="H22:J22"/>
    <mergeCell ref="N22:P22"/>
    <mergeCell ref="T22:V22"/>
    <mergeCell ref="Z22:AB22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9:D29"/>
    <mergeCell ref="H29:J29"/>
    <mergeCell ref="N29:P29"/>
    <mergeCell ref="T29:V29"/>
    <mergeCell ref="Z29:AB29"/>
    <mergeCell ref="B30:D30"/>
    <mergeCell ref="H30:J30"/>
    <mergeCell ref="N30:P30"/>
    <mergeCell ref="T30:V30"/>
    <mergeCell ref="Z30:AB30"/>
    <mergeCell ref="B31:D31"/>
    <mergeCell ref="H31:J31"/>
    <mergeCell ref="N31:P31"/>
    <mergeCell ref="T31:V31"/>
    <mergeCell ref="Z31:AB31"/>
    <mergeCell ref="T33:V33"/>
    <mergeCell ref="Z33:AB33"/>
    <mergeCell ref="B32:D32"/>
    <mergeCell ref="H32:J32"/>
    <mergeCell ref="N32:P32"/>
    <mergeCell ref="T32:V32"/>
    <mergeCell ref="Z32:AB32"/>
    <mergeCell ref="B35:I35"/>
    <mergeCell ref="B36:I36"/>
    <mergeCell ref="B33:D33"/>
    <mergeCell ref="H33:J33"/>
    <mergeCell ref="N33:P3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"/>
  <sheetViews>
    <sheetView zoomScale="120" zoomScaleNormal="120" workbookViewId="0">
      <selection activeCell="D19" sqref="D19"/>
    </sheetView>
  </sheetViews>
  <sheetFormatPr defaultRowHeight="12.75"/>
  <cols>
    <col min="1" max="1" width="14.1640625" customWidth="1"/>
    <col min="2" max="2" width="15.33203125" bestFit="1" customWidth="1"/>
    <col min="5" max="5" width="11.5" bestFit="1" customWidth="1"/>
    <col min="6" max="6" width="18.83203125" bestFit="1" customWidth="1"/>
    <col min="9" max="9" width="11.5" bestFit="1" customWidth="1"/>
    <col min="10" max="10" width="18.83203125" bestFit="1" customWidth="1"/>
    <col min="13" max="13" width="11.5" bestFit="1" customWidth="1"/>
    <col min="14" max="14" width="18.83203125" bestFit="1" customWidth="1"/>
  </cols>
  <sheetData>
    <row r="1" spans="1:17">
      <c r="A1" t="s">
        <v>0</v>
      </c>
      <c r="B1" t="s">
        <v>1</v>
      </c>
      <c r="F1" t="s">
        <v>2</v>
      </c>
      <c r="J1" t="s">
        <v>3</v>
      </c>
      <c r="N1" t="s">
        <v>4</v>
      </c>
    </row>
    <row r="2" spans="1:17">
      <c r="A2" t="s">
        <v>14</v>
      </c>
      <c r="B2" t="s">
        <v>15</v>
      </c>
      <c r="C2" t="s">
        <v>21</v>
      </c>
      <c r="D2" t="s">
        <v>22</v>
      </c>
      <c r="E2" t="s">
        <v>16</v>
      </c>
      <c r="F2" t="s">
        <v>20</v>
      </c>
      <c r="G2" t="s">
        <v>21</v>
      </c>
      <c r="H2" t="s">
        <v>22</v>
      </c>
      <c r="I2" t="s">
        <v>17</v>
      </c>
      <c r="J2" t="s">
        <v>20</v>
      </c>
      <c r="K2" t="s">
        <v>21</v>
      </c>
      <c r="L2" t="s">
        <v>22</v>
      </c>
      <c r="M2" t="s">
        <v>18</v>
      </c>
      <c r="N2" t="s">
        <v>20</v>
      </c>
      <c r="O2" t="s">
        <v>21</v>
      </c>
      <c r="P2" t="s">
        <v>22</v>
      </c>
      <c r="Q2" t="s">
        <v>19</v>
      </c>
    </row>
    <row r="3" spans="1:17" s="121" customFormat="1">
      <c r="A3" s="121" t="s">
        <v>29</v>
      </c>
      <c r="B3" s="121">
        <v>21</v>
      </c>
      <c r="C3" s="121">
        <v>97</v>
      </c>
      <c r="D3" s="121">
        <v>76</v>
      </c>
      <c r="E3" s="121">
        <v>76</v>
      </c>
      <c r="F3" s="121">
        <v>24</v>
      </c>
      <c r="G3" s="121">
        <v>95</v>
      </c>
      <c r="H3" s="121">
        <v>71</v>
      </c>
      <c r="I3" s="121">
        <v>147</v>
      </c>
      <c r="J3" s="121">
        <v>24</v>
      </c>
      <c r="K3" s="121">
        <v>96</v>
      </c>
      <c r="L3" s="121">
        <v>72</v>
      </c>
      <c r="M3" s="121">
        <v>219</v>
      </c>
      <c r="N3" s="121">
        <v>25</v>
      </c>
      <c r="O3" s="121">
        <v>96</v>
      </c>
      <c r="P3" s="121">
        <v>71</v>
      </c>
      <c r="Q3" s="121">
        <v>290</v>
      </c>
    </row>
    <row r="4" spans="1:17" s="121" customFormat="1">
      <c r="A4" s="121" t="s">
        <v>27</v>
      </c>
      <c r="B4" s="121">
        <v>16</v>
      </c>
      <c r="C4" s="121">
        <v>96</v>
      </c>
      <c r="D4" s="121">
        <v>80</v>
      </c>
      <c r="E4" s="121">
        <v>80</v>
      </c>
      <c r="F4" s="121">
        <v>21</v>
      </c>
      <c r="G4" s="121">
        <v>95</v>
      </c>
      <c r="H4" s="121">
        <v>74</v>
      </c>
      <c r="I4" s="121">
        <v>154</v>
      </c>
      <c r="J4" s="121">
        <v>22</v>
      </c>
      <c r="K4" s="121">
        <v>97</v>
      </c>
      <c r="L4" s="121">
        <v>75</v>
      </c>
      <c r="M4" s="121">
        <v>229</v>
      </c>
      <c r="N4" s="121">
        <v>24</v>
      </c>
      <c r="O4" s="121">
        <v>91</v>
      </c>
      <c r="P4" s="121">
        <v>67</v>
      </c>
      <c r="Q4" s="121">
        <v>296</v>
      </c>
    </row>
    <row r="5" spans="1:17" s="121" customFormat="1">
      <c r="A5" s="121" t="s">
        <v>34</v>
      </c>
      <c r="B5" s="121">
        <v>36</v>
      </c>
      <c r="C5" s="121">
        <v>118</v>
      </c>
      <c r="D5" s="121">
        <v>82</v>
      </c>
      <c r="E5" s="121">
        <v>82</v>
      </c>
      <c r="F5" s="121">
        <v>42</v>
      </c>
      <c r="G5" s="121">
        <v>113</v>
      </c>
      <c r="H5" s="121">
        <v>71</v>
      </c>
      <c r="I5" s="121">
        <v>153</v>
      </c>
      <c r="J5" s="121">
        <v>42</v>
      </c>
      <c r="K5" s="121">
        <v>105</v>
      </c>
      <c r="L5" s="121">
        <v>63</v>
      </c>
      <c r="M5" s="121">
        <v>216</v>
      </c>
      <c r="N5" s="121">
        <v>38</v>
      </c>
      <c r="O5" s="121">
        <v>118</v>
      </c>
      <c r="P5" s="121">
        <v>80</v>
      </c>
      <c r="Q5" s="121">
        <v>296</v>
      </c>
    </row>
    <row r="6" spans="1:17" s="121" customFormat="1">
      <c r="A6" s="121" t="s">
        <v>24</v>
      </c>
      <c r="B6" s="121">
        <v>11</v>
      </c>
      <c r="C6" s="121">
        <v>87</v>
      </c>
      <c r="D6" s="121">
        <v>76</v>
      </c>
      <c r="E6" s="121">
        <v>76</v>
      </c>
      <c r="F6" s="121">
        <v>14</v>
      </c>
      <c r="G6" s="121">
        <v>95</v>
      </c>
      <c r="H6" s="121">
        <v>81</v>
      </c>
      <c r="I6" s="121">
        <v>157</v>
      </c>
      <c r="J6" s="121">
        <v>19</v>
      </c>
      <c r="K6" s="121">
        <v>88</v>
      </c>
      <c r="L6" s="121">
        <v>69</v>
      </c>
      <c r="M6" s="121">
        <v>226</v>
      </c>
      <c r="N6" s="121">
        <v>18</v>
      </c>
      <c r="O6" s="121">
        <v>90</v>
      </c>
      <c r="P6" s="121">
        <v>72</v>
      </c>
      <c r="Q6" s="121">
        <v>298</v>
      </c>
    </row>
    <row r="7" spans="1:17" s="121" customFormat="1">
      <c r="A7" s="121" t="s">
        <v>30</v>
      </c>
      <c r="B7" s="121">
        <v>21</v>
      </c>
      <c r="C7" s="121">
        <v>105</v>
      </c>
      <c r="D7" s="121">
        <v>84</v>
      </c>
      <c r="E7" s="121">
        <v>84</v>
      </c>
      <c r="F7" s="121">
        <v>28</v>
      </c>
      <c r="G7" s="121">
        <v>102</v>
      </c>
      <c r="H7" s="121">
        <v>74</v>
      </c>
      <c r="I7" s="121">
        <v>158</v>
      </c>
      <c r="J7" s="121">
        <v>29</v>
      </c>
      <c r="K7" s="121">
        <v>96</v>
      </c>
      <c r="L7" s="121">
        <v>67</v>
      </c>
      <c r="M7" s="121">
        <v>225</v>
      </c>
      <c r="N7" s="121">
        <v>27</v>
      </c>
      <c r="O7" s="121">
        <v>101</v>
      </c>
      <c r="P7" s="121">
        <v>74</v>
      </c>
      <c r="Q7" s="121">
        <v>299</v>
      </c>
    </row>
    <row r="8" spans="1:17" s="121" customFormat="1">
      <c r="A8" s="121" t="s">
        <v>31</v>
      </c>
      <c r="B8" s="121">
        <v>22</v>
      </c>
      <c r="C8" s="121">
        <v>107</v>
      </c>
      <c r="D8" s="121">
        <v>85</v>
      </c>
      <c r="E8" s="121">
        <v>85</v>
      </c>
      <c r="F8" s="121">
        <v>30</v>
      </c>
      <c r="G8" s="121">
        <v>101</v>
      </c>
      <c r="H8" s="121">
        <v>71</v>
      </c>
      <c r="I8" s="121">
        <v>156</v>
      </c>
      <c r="J8" s="121">
        <v>30</v>
      </c>
      <c r="K8" s="121">
        <v>101</v>
      </c>
      <c r="L8" s="121">
        <v>71</v>
      </c>
      <c r="M8" s="121">
        <v>227</v>
      </c>
      <c r="N8" s="121">
        <v>30</v>
      </c>
      <c r="O8" s="121">
        <v>103</v>
      </c>
      <c r="P8" s="121">
        <v>73</v>
      </c>
      <c r="Q8" s="121">
        <v>300</v>
      </c>
    </row>
    <row r="9" spans="1:17" s="121" customFormat="1">
      <c r="A9" s="121" t="s">
        <v>26</v>
      </c>
      <c r="B9" s="121">
        <v>13</v>
      </c>
      <c r="C9" s="121">
        <v>96</v>
      </c>
      <c r="D9" s="121">
        <v>83</v>
      </c>
      <c r="E9" s="121">
        <v>83</v>
      </c>
      <c r="F9" s="121">
        <v>20</v>
      </c>
      <c r="G9" s="121">
        <v>94</v>
      </c>
      <c r="H9" s="121">
        <v>74</v>
      </c>
      <c r="I9" s="121">
        <v>157</v>
      </c>
      <c r="J9" s="121">
        <v>21</v>
      </c>
      <c r="K9" s="121">
        <v>90</v>
      </c>
      <c r="L9" s="121">
        <v>69</v>
      </c>
      <c r="M9" s="121">
        <v>226</v>
      </c>
      <c r="N9" s="121">
        <v>20</v>
      </c>
      <c r="O9" s="121">
        <v>95</v>
      </c>
      <c r="P9" s="121">
        <v>75</v>
      </c>
      <c r="Q9" s="121">
        <v>301</v>
      </c>
    </row>
    <row r="10" spans="1:17" s="121" customFormat="1">
      <c r="A10" s="121" t="s">
        <v>25</v>
      </c>
      <c r="B10" s="121">
        <v>12</v>
      </c>
      <c r="C10" s="121">
        <v>96</v>
      </c>
      <c r="D10" s="121">
        <v>84</v>
      </c>
      <c r="E10" s="121">
        <v>84</v>
      </c>
      <c r="F10" s="121">
        <v>19</v>
      </c>
      <c r="G10" s="121">
        <v>92</v>
      </c>
      <c r="H10" s="121">
        <v>73</v>
      </c>
      <c r="I10" s="121">
        <v>157</v>
      </c>
      <c r="J10" s="121">
        <v>20</v>
      </c>
      <c r="K10" s="121">
        <v>89</v>
      </c>
      <c r="L10" s="121">
        <v>69</v>
      </c>
      <c r="M10" s="121">
        <v>226</v>
      </c>
      <c r="N10" s="121">
        <v>19</v>
      </c>
      <c r="O10" s="121">
        <v>97</v>
      </c>
      <c r="P10" s="121">
        <v>78</v>
      </c>
      <c r="Q10" s="121">
        <v>304</v>
      </c>
    </row>
    <row r="11" spans="1:17" s="121" customFormat="1">
      <c r="A11" s="121" t="s">
        <v>33</v>
      </c>
      <c r="B11" s="121">
        <v>33</v>
      </c>
      <c r="C11" s="121">
        <v>104</v>
      </c>
      <c r="D11" s="121">
        <v>71</v>
      </c>
      <c r="E11" s="121">
        <v>71</v>
      </c>
      <c r="F11" s="121">
        <v>34</v>
      </c>
      <c r="G11" s="121">
        <v>119</v>
      </c>
      <c r="H11" s="121">
        <v>85</v>
      </c>
      <c r="I11" s="121">
        <v>156</v>
      </c>
      <c r="J11" s="121">
        <v>41</v>
      </c>
      <c r="K11" s="121">
        <v>108</v>
      </c>
      <c r="L11" s="121">
        <v>67</v>
      </c>
      <c r="M11" s="121">
        <v>223</v>
      </c>
      <c r="N11" s="121">
        <v>39</v>
      </c>
      <c r="O11" s="121">
        <v>122</v>
      </c>
      <c r="P11" s="121">
        <v>83</v>
      </c>
      <c r="Q11" s="121">
        <v>306</v>
      </c>
    </row>
    <row r="12" spans="1:17" s="121" customFormat="1">
      <c r="A12" s="121" t="s">
        <v>28</v>
      </c>
      <c r="B12" s="121">
        <v>17</v>
      </c>
      <c r="C12" s="121">
        <v>91</v>
      </c>
      <c r="D12" s="121">
        <v>74</v>
      </c>
      <c r="E12" s="121">
        <v>74</v>
      </c>
      <c r="F12" s="121">
        <v>19</v>
      </c>
      <c r="G12" s="121">
        <v>94</v>
      </c>
      <c r="H12" s="121">
        <v>75</v>
      </c>
      <c r="I12" s="121">
        <v>149</v>
      </c>
      <c r="J12" s="121">
        <v>21</v>
      </c>
      <c r="K12" s="121">
        <v>94</v>
      </c>
      <c r="L12" s="121">
        <v>73</v>
      </c>
      <c r="M12" s="121">
        <v>222</v>
      </c>
      <c r="N12" s="121">
        <v>22</v>
      </c>
      <c r="O12" s="121">
        <v>110</v>
      </c>
      <c r="P12" s="121">
        <v>88</v>
      </c>
      <c r="Q12" s="121">
        <v>310</v>
      </c>
    </row>
    <row r="13" spans="1:17">
      <c r="A13" t="s">
        <v>32</v>
      </c>
      <c r="B13">
        <v>28</v>
      </c>
      <c r="C13">
        <v>104</v>
      </c>
      <c r="D13">
        <v>76</v>
      </c>
      <c r="E13">
        <v>76</v>
      </c>
      <c r="F13">
        <v>31</v>
      </c>
      <c r="G13">
        <v>120</v>
      </c>
      <c r="H13">
        <v>89</v>
      </c>
      <c r="I13">
        <v>165</v>
      </c>
      <c r="J13">
        <v>40</v>
      </c>
      <c r="K13">
        <v>107</v>
      </c>
      <c r="L13">
        <v>67</v>
      </c>
      <c r="M13">
        <v>232</v>
      </c>
      <c r="N13">
        <v>38</v>
      </c>
      <c r="O13">
        <v>117</v>
      </c>
      <c r="P13">
        <v>79</v>
      </c>
      <c r="Q13">
        <v>311</v>
      </c>
    </row>
  </sheetData>
  <sortState ref="A3:Q13">
    <sortCondition ref="Q3:Q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</vt:lpstr>
      <vt:lpstr>Sheet1</vt:lpstr>
    </vt:vector>
  </TitlesOfParts>
  <Company>INFRAWARE,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 Murray</cp:lastModifiedBy>
  <dcterms:created xsi:type="dcterms:W3CDTF">2010-06-21T07:17:39Z</dcterms:created>
  <dcterms:modified xsi:type="dcterms:W3CDTF">2013-09-05T20:47:55Z</dcterms:modified>
</cp:coreProperties>
</file>