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400" windowHeight="12120"/>
  </bookViews>
  <sheets>
    <sheet name="Score" sheetId="1" r:id="rId1"/>
  </sheets>
  <calcPr calcId="125725"/>
</workbook>
</file>

<file path=xl/calcChain.xml><?xml version="1.0" encoding="utf-8"?>
<calcChain xmlns="http://schemas.openxmlformats.org/spreadsheetml/2006/main">
  <c r="AL31" i="1"/>
  <c r="AL30"/>
  <c r="AL29"/>
  <c r="AL28"/>
  <c r="AL27"/>
  <c r="AL26"/>
  <c r="AL25"/>
  <c r="AL24"/>
  <c r="AL23"/>
  <c r="AL22"/>
  <c r="AL21"/>
  <c r="AL20"/>
  <c r="E5"/>
  <c r="F5" s="1"/>
  <c r="E4"/>
  <c r="F4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F21" s="1"/>
  <c r="E21" s="1"/>
  <c r="E15"/>
  <c r="F15" s="1"/>
  <c r="I5"/>
  <c r="K5" s="1"/>
  <c r="O5" s="1"/>
  <c r="Q5" s="1"/>
  <c r="I8"/>
  <c r="K8" s="1"/>
  <c r="O8" s="1"/>
  <c r="Q8" s="1"/>
  <c r="I9"/>
  <c r="K9" s="1"/>
  <c r="O9" s="1"/>
  <c r="Q9" s="1"/>
  <c r="I11"/>
  <c r="K11" s="1"/>
  <c r="O11" s="1"/>
  <c r="Q11" s="1"/>
  <c r="I13"/>
  <c r="K13" s="1"/>
  <c r="O13" s="1"/>
  <c r="Q13" s="1"/>
  <c r="I14"/>
  <c r="K14" s="1"/>
  <c r="O14" s="1"/>
  <c r="Q14" s="1"/>
  <c r="I15"/>
  <c r="K15" s="1"/>
  <c r="O15" s="1"/>
  <c r="Q15" s="1"/>
  <c r="AP31"/>
  <c r="AP20"/>
  <c r="AQ31"/>
  <c r="AP30"/>
  <c r="AQ30"/>
  <c r="AP29"/>
  <c r="AQ29"/>
  <c r="AP28"/>
  <c r="AQ28"/>
  <c r="AP27"/>
  <c r="AQ27"/>
  <c r="AP26"/>
  <c r="AQ26"/>
  <c r="AP25"/>
  <c r="AQ25"/>
  <c r="AP24"/>
  <c r="AQ24"/>
  <c r="AP23"/>
  <c r="AQ23"/>
  <c r="AP22"/>
  <c r="AQ22"/>
  <c r="AP21"/>
  <c r="AQ21"/>
  <c r="AQ20"/>
  <c r="AO31"/>
  <c r="AO30"/>
  <c r="AO29"/>
  <c r="AO28"/>
  <c r="AO27"/>
  <c r="AO26"/>
  <c r="AO25"/>
  <c r="AO24"/>
  <c r="AO23"/>
  <c r="AO22"/>
  <c r="AO21"/>
  <c r="AO20"/>
  <c r="AL18"/>
  <c r="AJ33"/>
  <c r="AI33"/>
  <c r="AD33"/>
  <c r="AC33"/>
  <c r="X33"/>
  <c r="W33"/>
  <c r="Q33"/>
  <c r="K33"/>
  <c r="F33"/>
  <c r="E33"/>
  <c r="B18"/>
  <c r="AF18"/>
  <c r="Z18"/>
  <c r="T18"/>
  <c r="N18"/>
  <c r="H18"/>
  <c r="I10" l="1"/>
  <c r="K10" s="1"/>
  <c r="O10" s="1"/>
  <c r="Q10" s="1"/>
  <c r="R10" s="1"/>
  <c r="F29"/>
  <c r="E29" s="1"/>
  <c r="I12"/>
  <c r="K12" s="1"/>
  <c r="O12" s="1"/>
  <c r="Q12" s="1"/>
  <c r="R12" s="1"/>
  <c r="I6"/>
  <c r="K6" s="1"/>
  <c r="O6" s="1"/>
  <c r="Q6" s="1"/>
  <c r="U6" s="1"/>
  <c r="W6" s="1"/>
  <c r="AA6" s="1"/>
  <c r="AC6" s="1"/>
  <c r="AG6" s="1"/>
  <c r="AI6" s="1"/>
  <c r="AM6" s="1"/>
  <c r="AO6" s="1"/>
  <c r="F31"/>
  <c r="E31" s="1"/>
  <c r="F25"/>
  <c r="E25" s="1"/>
  <c r="B31"/>
  <c r="F30"/>
  <c r="E30" s="1"/>
  <c r="F23"/>
  <c r="F27"/>
  <c r="I7"/>
  <c r="K7" s="1"/>
  <c r="O7" s="1"/>
  <c r="Q7" s="1"/>
  <c r="R7" s="1"/>
  <c r="B30"/>
  <c r="B29"/>
  <c r="B21"/>
  <c r="F20"/>
  <c r="F22"/>
  <c r="F24"/>
  <c r="G24" s="1"/>
  <c r="F26"/>
  <c r="E26" s="1"/>
  <c r="F28"/>
  <c r="G28" s="1"/>
  <c r="I4"/>
  <c r="K4" s="1"/>
  <c r="O4" s="1"/>
  <c r="Q4" s="1"/>
  <c r="U4" s="1"/>
  <c r="W4" s="1"/>
  <c r="AA4" s="1"/>
  <c r="AC4" s="1"/>
  <c r="AG4" s="1"/>
  <c r="AI4" s="1"/>
  <c r="AM4" s="1"/>
  <c r="AO4" s="1"/>
  <c r="L14"/>
  <c r="L10"/>
  <c r="L6"/>
  <c r="L5"/>
  <c r="L13"/>
  <c r="L9"/>
  <c r="L12"/>
  <c r="L8"/>
  <c r="L7"/>
  <c r="L11"/>
  <c r="L15"/>
  <c r="U14"/>
  <c r="W14" s="1"/>
  <c r="AA14" s="1"/>
  <c r="AC14" s="1"/>
  <c r="AG14" s="1"/>
  <c r="AI14" s="1"/>
  <c r="AM14" s="1"/>
  <c r="AO14" s="1"/>
  <c r="R14"/>
  <c r="U12"/>
  <c r="W12" s="1"/>
  <c r="AA12" s="1"/>
  <c r="AC12" s="1"/>
  <c r="AG12" s="1"/>
  <c r="AI12" s="1"/>
  <c r="AM12" s="1"/>
  <c r="AO12" s="1"/>
  <c r="U10"/>
  <c r="W10" s="1"/>
  <c r="AA10" s="1"/>
  <c r="AC10" s="1"/>
  <c r="AG10" s="1"/>
  <c r="AI10" s="1"/>
  <c r="AM10" s="1"/>
  <c r="AO10" s="1"/>
  <c r="U8"/>
  <c r="W8" s="1"/>
  <c r="AA8" s="1"/>
  <c r="AC8" s="1"/>
  <c r="AG8" s="1"/>
  <c r="AI8" s="1"/>
  <c r="AM8" s="1"/>
  <c r="AO8" s="1"/>
  <c r="R8"/>
  <c r="R6"/>
  <c r="U15"/>
  <c r="W15" s="1"/>
  <c r="AA15" s="1"/>
  <c r="AC15" s="1"/>
  <c r="AG15" s="1"/>
  <c r="AI15" s="1"/>
  <c r="AM15" s="1"/>
  <c r="AO15" s="1"/>
  <c r="R15"/>
  <c r="U13"/>
  <c r="W13" s="1"/>
  <c r="AA13" s="1"/>
  <c r="AC13" s="1"/>
  <c r="AG13" s="1"/>
  <c r="AI13" s="1"/>
  <c r="AM13" s="1"/>
  <c r="AO13" s="1"/>
  <c r="R13"/>
  <c r="U11"/>
  <c r="W11" s="1"/>
  <c r="AA11" s="1"/>
  <c r="AC11" s="1"/>
  <c r="AG11" s="1"/>
  <c r="AI11" s="1"/>
  <c r="AM11" s="1"/>
  <c r="AO11" s="1"/>
  <c r="R11"/>
  <c r="U9"/>
  <c r="W9" s="1"/>
  <c r="AA9" s="1"/>
  <c r="AC9" s="1"/>
  <c r="AG9" s="1"/>
  <c r="AI9" s="1"/>
  <c r="AM9" s="1"/>
  <c r="AO9" s="1"/>
  <c r="R9"/>
  <c r="U7"/>
  <c r="W7" s="1"/>
  <c r="AA7" s="1"/>
  <c r="AC7" s="1"/>
  <c r="AG7" s="1"/>
  <c r="AI7" s="1"/>
  <c r="AM7" s="1"/>
  <c r="AO7" s="1"/>
  <c r="U5"/>
  <c r="W5" s="1"/>
  <c r="AA5" s="1"/>
  <c r="AC5" s="1"/>
  <c r="AG5" s="1"/>
  <c r="AI5" s="1"/>
  <c r="AM5" s="1"/>
  <c r="AO5" s="1"/>
  <c r="R5"/>
  <c r="G23" l="1"/>
  <c r="B25"/>
  <c r="E27"/>
  <c r="B27"/>
  <c r="B23"/>
  <c r="E23"/>
  <c r="G22"/>
  <c r="B22"/>
  <c r="R4"/>
  <c r="E22"/>
  <c r="B24"/>
  <c r="G31"/>
  <c r="G26"/>
  <c r="B26"/>
  <c r="G20"/>
  <c r="G21"/>
  <c r="G25"/>
  <c r="G29"/>
  <c r="L4"/>
  <c r="B20"/>
  <c r="E28"/>
  <c r="E24"/>
  <c r="E20"/>
  <c r="B28"/>
  <c r="G30"/>
  <c r="G27"/>
  <c r="AD10"/>
  <c r="AD6"/>
  <c r="AD12"/>
  <c r="AD4"/>
  <c r="AD8"/>
  <c r="AD9"/>
  <c r="AD14"/>
  <c r="AD5"/>
  <c r="AD13"/>
  <c r="AJ4"/>
  <c r="AJ5"/>
  <c r="AJ29" s="1"/>
  <c r="AD7"/>
  <c r="AJ9"/>
  <c r="AD11"/>
  <c r="AJ13"/>
  <c r="AD15"/>
  <c r="AJ15"/>
  <c r="AJ6"/>
  <c r="AJ8"/>
  <c r="AJ10"/>
  <c r="AJ12"/>
  <c r="AJ14"/>
  <c r="R21"/>
  <c r="R20"/>
  <c r="S20" s="1"/>
  <c r="R22"/>
  <c r="R23"/>
  <c r="S23" s="1"/>
  <c r="R24"/>
  <c r="R25"/>
  <c r="S25" s="1"/>
  <c r="R26"/>
  <c r="R27"/>
  <c r="S27" s="1"/>
  <c r="R28"/>
  <c r="R29"/>
  <c r="S29" s="1"/>
  <c r="R30"/>
  <c r="S30" s="1"/>
  <c r="R31"/>
  <c r="S31" s="1"/>
  <c r="Q21"/>
  <c r="Q25"/>
  <c r="Q30"/>
  <c r="Q22"/>
  <c r="N24"/>
  <c r="Q24"/>
  <c r="N26"/>
  <c r="N29"/>
  <c r="N21"/>
  <c r="Q23"/>
  <c r="Q27"/>
  <c r="Q29"/>
  <c r="N23"/>
  <c r="N31"/>
  <c r="Q26"/>
  <c r="N20"/>
  <c r="N28"/>
  <c r="Q28"/>
  <c r="N22"/>
  <c r="N30"/>
  <c r="AJ7"/>
  <c r="AJ11"/>
  <c r="AP5"/>
  <c r="X5"/>
  <c r="AP7"/>
  <c r="X7"/>
  <c r="AP9"/>
  <c r="X9"/>
  <c r="AP11"/>
  <c r="X11"/>
  <c r="AP13"/>
  <c r="X13"/>
  <c r="AP15"/>
  <c r="X15"/>
  <c r="X4"/>
  <c r="AP6"/>
  <c r="X6"/>
  <c r="AP8"/>
  <c r="X8"/>
  <c r="AP10"/>
  <c r="X10"/>
  <c r="AP12"/>
  <c r="X12"/>
  <c r="AP14"/>
  <c r="X14"/>
  <c r="AD20" l="1"/>
  <c r="AC20" s="1"/>
  <c r="N27"/>
  <c r="S28"/>
  <c r="Q31"/>
  <c r="S26"/>
  <c r="S24"/>
  <c r="S22"/>
  <c r="S21"/>
  <c r="L21"/>
  <c r="H21" s="1"/>
  <c r="L23"/>
  <c r="K23" s="1"/>
  <c r="L24"/>
  <c r="H24" s="1"/>
  <c r="L27"/>
  <c r="K27" s="1"/>
  <c r="L28"/>
  <c r="K28" s="1"/>
  <c r="L31"/>
  <c r="H31" s="1"/>
  <c r="K24"/>
  <c r="K21"/>
  <c r="L20"/>
  <c r="M20" s="1"/>
  <c r="L22"/>
  <c r="L25"/>
  <c r="M25" s="1"/>
  <c r="L26"/>
  <c r="K26" s="1"/>
  <c r="L29"/>
  <c r="M29" s="1"/>
  <c r="L30"/>
  <c r="H30" s="1"/>
  <c r="K20"/>
  <c r="H23"/>
  <c r="H28"/>
  <c r="AP4"/>
  <c r="AI29"/>
  <c r="AF29"/>
  <c r="AE20"/>
  <c r="N25"/>
  <c r="AJ21"/>
  <c r="AJ23"/>
  <c r="AJ25"/>
  <c r="AJ27"/>
  <c r="AJ20"/>
  <c r="AK29" s="1"/>
  <c r="AJ28"/>
  <c r="AD22"/>
  <c r="AD24"/>
  <c r="AD26"/>
  <c r="AD28"/>
  <c r="AD30"/>
  <c r="AD31"/>
  <c r="X31"/>
  <c r="X20"/>
  <c r="Y20" s="1"/>
  <c r="X30"/>
  <c r="Y30" s="1"/>
  <c r="W20"/>
  <c r="T30"/>
  <c r="T31"/>
  <c r="X29"/>
  <c r="Y29" s="1"/>
  <c r="X28"/>
  <c r="Y28" s="1"/>
  <c r="X27"/>
  <c r="Y27" s="1"/>
  <c r="X26"/>
  <c r="Y26" s="1"/>
  <c r="X25"/>
  <c r="Y25" s="1"/>
  <c r="X24"/>
  <c r="Y24" s="1"/>
  <c r="X23"/>
  <c r="Y23" s="1"/>
  <c r="X22"/>
  <c r="Y22" s="1"/>
  <c r="X21"/>
  <c r="Y21" s="1"/>
  <c r="W31"/>
  <c r="W27"/>
  <c r="W23"/>
  <c r="T21"/>
  <c r="T29"/>
  <c r="W24"/>
  <c r="T26"/>
  <c r="T27"/>
  <c r="W26"/>
  <c r="T20"/>
  <c r="T28"/>
  <c r="T23"/>
  <c r="W30"/>
  <c r="Q20"/>
  <c r="AJ22"/>
  <c r="AJ24"/>
  <c r="AJ26"/>
  <c r="AJ30"/>
  <c r="AJ31"/>
  <c r="AD21"/>
  <c r="AD23"/>
  <c r="AD25"/>
  <c r="AD27"/>
  <c r="AD29"/>
  <c r="Z20" l="1"/>
  <c r="K31"/>
  <c r="H27"/>
  <c r="K25"/>
  <c r="M30"/>
  <c r="M26"/>
  <c r="M22"/>
  <c r="H22"/>
  <c r="H29"/>
  <c r="H25"/>
  <c r="K22"/>
  <c r="K29"/>
  <c r="M31"/>
  <c r="M27"/>
  <c r="M23"/>
  <c r="H26"/>
  <c r="H20"/>
  <c r="K30"/>
  <c r="M28"/>
  <c r="M24"/>
  <c r="M21"/>
  <c r="AE29"/>
  <c r="Z29"/>
  <c r="AC29"/>
  <c r="AE27"/>
  <c r="AC27"/>
  <c r="Z27"/>
  <c r="AE23"/>
  <c r="Z23"/>
  <c r="AC23"/>
  <c r="AK31"/>
  <c r="AI31"/>
  <c r="AF31"/>
  <c r="AK26"/>
  <c r="AF26"/>
  <c r="AI26"/>
  <c r="AK22"/>
  <c r="AI22"/>
  <c r="AF22"/>
  <c r="AE31"/>
  <c r="AC31"/>
  <c r="Z31"/>
  <c r="AE28"/>
  <c r="Z28"/>
  <c r="AC28"/>
  <c r="AE24"/>
  <c r="Z24"/>
  <c r="AC24"/>
  <c r="AK28"/>
  <c r="AI28"/>
  <c r="AF28"/>
  <c r="AK27"/>
  <c r="AF27"/>
  <c r="AI27"/>
  <c r="AK23"/>
  <c r="AI23"/>
  <c r="AF23"/>
  <c r="W22"/>
  <c r="T22"/>
  <c r="W21"/>
  <c r="W29"/>
  <c r="AE25"/>
  <c r="Z25"/>
  <c r="AC25"/>
  <c r="AE21"/>
  <c r="AC21"/>
  <c r="Z21"/>
  <c r="AK30"/>
  <c r="AI30"/>
  <c r="AF30"/>
  <c r="AK24"/>
  <c r="AI24"/>
  <c r="AF24"/>
  <c r="AE30"/>
  <c r="Z30"/>
  <c r="AC30"/>
  <c r="AE26"/>
  <c r="AC26"/>
  <c r="Z26"/>
  <c r="AE22"/>
  <c r="Z22"/>
  <c r="AC22"/>
  <c r="AK20"/>
  <c r="AI20"/>
  <c r="AF20"/>
  <c r="AK25"/>
  <c r="AI25"/>
  <c r="AF25"/>
  <c r="AK21"/>
  <c r="AI21"/>
  <c r="AF21"/>
  <c r="T24"/>
  <c r="W28"/>
  <c r="T25"/>
  <c r="W25"/>
  <c r="Y31"/>
</calcChain>
</file>

<file path=xl/sharedStrings.xml><?xml version="1.0" encoding="utf-8"?>
<sst xmlns="http://schemas.openxmlformats.org/spreadsheetml/2006/main" count="85" uniqueCount="35">
  <si>
    <t>Player</t>
  </si>
  <si>
    <t>Net</t>
  </si>
  <si>
    <t>Score</t>
  </si>
  <si>
    <t>Leader Board</t>
  </si>
  <si>
    <t>Position</t>
  </si>
  <si>
    <t>Handicap</t>
  </si>
  <si>
    <t>Adjusted Handicap</t>
  </si>
  <si>
    <t>Day 2 Total</t>
  </si>
  <si>
    <t>Day 3 Total</t>
  </si>
  <si>
    <t>Day 4 Total</t>
  </si>
  <si>
    <t>Day 5 Total</t>
  </si>
  <si>
    <t>Day 6 Total</t>
  </si>
  <si>
    <t>Day 1 Total</t>
  </si>
  <si>
    <t>Par=</t>
  </si>
  <si>
    <t>Adj. Handicap = Net - Par / 2 + Handicap</t>
  </si>
  <si>
    <t>Net = Score - Handicap</t>
  </si>
  <si>
    <t>Year</t>
  </si>
  <si>
    <t>Back</t>
  </si>
  <si>
    <t>George</t>
  </si>
  <si>
    <t>Joe M</t>
  </si>
  <si>
    <t>John P</t>
  </si>
  <si>
    <t>Roger O</t>
  </si>
  <si>
    <t>Mark S</t>
  </si>
  <si>
    <t>Pearl  East</t>
  </si>
  <si>
    <t>Nick</t>
  </si>
  <si>
    <t>Bill S</t>
  </si>
  <si>
    <t>Dave</t>
  </si>
  <si>
    <t>Dennis</t>
  </si>
  <si>
    <t>Carl</t>
  </si>
  <si>
    <t>Ian</t>
  </si>
  <si>
    <t>Bill P</t>
  </si>
  <si>
    <t>Panthers Run</t>
  </si>
  <si>
    <t>Heather Glen</t>
  </si>
  <si>
    <t>Man O War</t>
  </si>
  <si>
    <t>Farmstead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</si>
</sst>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2"/>
      <name val="Arial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18"/>
      <name val="Arial"/>
      <family val="2"/>
    </font>
    <font>
      <sz val="12"/>
      <color indexed="12"/>
      <name val="Arial"/>
      <family val="2"/>
    </font>
    <font>
      <b/>
      <sz val="18"/>
      <color indexed="9"/>
      <name val="Georgia"/>
      <family val="1"/>
    </font>
    <font>
      <sz val="10"/>
      <color indexed="22"/>
      <name val="Arial"/>
    </font>
    <font>
      <b/>
      <sz val="10"/>
      <color indexed="22"/>
      <name val="Arial"/>
    </font>
    <font>
      <sz val="10"/>
      <color indexed="10"/>
      <name val="Verdana"/>
      <family val="2"/>
    </font>
    <font>
      <sz val="10"/>
      <name val="Arial"/>
    </font>
    <font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55"/>
      </right>
      <top/>
      <bottom style="thin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2" borderId="1" xfId="0" applyFont="1" applyFill="1" applyBorder="1" applyAlignment="1">
      <alignment horizontal="center" vertical="center" textRotation="90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>
      <alignment horizontal="center"/>
    </xf>
    <xf numFmtId="0" fontId="6" fillId="3" borderId="0" xfId="0" applyFont="1" applyFill="1"/>
    <xf numFmtId="0" fontId="6" fillId="3" borderId="1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Alignment="1">
      <alignment horizontal="center"/>
    </xf>
    <xf numFmtId="0" fontId="2" fillId="3" borderId="0" xfId="0" applyFont="1" applyFill="1"/>
    <xf numFmtId="0" fontId="5" fillId="4" borderId="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/>
    <xf numFmtId="0" fontId="7" fillId="2" borderId="11" xfId="0" applyFont="1" applyFill="1" applyBorder="1"/>
    <xf numFmtId="0" fontId="3" fillId="4" borderId="1" xfId="0" applyFont="1" applyFill="1" applyBorder="1" applyAlignment="1">
      <alignment horizontal="center" vertical="center" textRotation="90"/>
    </xf>
    <xf numFmtId="0" fontId="12" fillId="3" borderId="0" xfId="0" applyFont="1" applyFill="1"/>
    <xf numFmtId="0" fontId="13" fillId="3" borderId="0" xfId="0" applyFont="1" applyFill="1"/>
    <xf numFmtId="0" fontId="13" fillId="0" borderId="0" xfId="0" applyFont="1" applyFill="1"/>
    <xf numFmtId="0" fontId="12" fillId="0" borderId="0" xfId="0" applyFont="1" applyFill="1"/>
    <xf numFmtId="1" fontId="12" fillId="3" borderId="0" xfId="0" applyNumberFormat="1" applyFont="1" applyFill="1"/>
    <xf numFmtId="0" fontId="1" fillId="3" borderId="0" xfId="0" applyFont="1" applyFill="1"/>
    <xf numFmtId="0" fontId="14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16" fillId="0" borderId="0" xfId="0" applyFont="1" applyFill="1"/>
    <xf numFmtId="1" fontId="0" fillId="0" borderId="13" xfId="0" applyNumberFormat="1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12" fillId="3" borderId="0" xfId="0" applyFont="1" applyFill="1" applyBorder="1"/>
    <xf numFmtId="1" fontId="12" fillId="3" borderId="0" xfId="0" applyNumberFormat="1" applyFont="1" applyFill="1" applyBorder="1"/>
    <xf numFmtId="1" fontId="0" fillId="3" borderId="16" xfId="0" applyNumberFormat="1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" fontId="0" fillId="3" borderId="19" xfId="0" applyNumberFormat="1" applyFill="1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21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" fontId="0" fillId="4" borderId="25" xfId="0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4" borderId="32" xfId="0" applyNumberFormat="1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0" fillId="4" borderId="33" xfId="0" applyNumberForma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0" xfId="0" applyNumberFormat="1" applyFill="1" applyBorder="1"/>
    <xf numFmtId="0" fontId="2" fillId="3" borderId="0" xfId="0" applyFont="1" applyFill="1" applyBorder="1" applyAlignment="1">
      <alignment horizontal="center" vertical="center" textRotation="90" wrapText="1"/>
    </xf>
    <xf numFmtId="0" fontId="0" fillId="3" borderId="34" xfId="0" applyFill="1" applyBorder="1"/>
    <xf numFmtId="1" fontId="0" fillId="3" borderId="35" xfId="0" applyNumberFormat="1" applyFill="1" applyBorder="1" applyAlignment="1">
      <alignment horizontal="center"/>
    </xf>
    <xf numFmtId="1" fontId="0" fillId="4" borderId="26" xfId="0" applyNumberFormat="1" applyFill="1" applyBorder="1" applyAlignment="1">
      <alignment horizontal="center"/>
    </xf>
    <xf numFmtId="1" fontId="0" fillId="3" borderId="30" xfId="0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center" vertical="center" textRotation="90" wrapText="1"/>
    </xf>
    <xf numFmtId="0" fontId="0" fillId="3" borderId="10" xfId="0" applyFill="1" applyBorder="1"/>
    <xf numFmtId="1" fontId="0" fillId="3" borderId="36" xfId="0" applyNumberFormat="1" applyFill="1" applyBorder="1" applyAlignment="1">
      <alignment horizontal="center"/>
    </xf>
    <xf numFmtId="1" fontId="0" fillId="3" borderId="10" xfId="0" applyNumberFormat="1" applyFill="1" applyBorder="1"/>
    <xf numFmtId="0" fontId="5" fillId="3" borderId="12" xfId="0" applyFont="1" applyFill="1" applyBorder="1" applyAlignment="1">
      <alignment horizontal="center"/>
    </xf>
    <xf numFmtId="1" fontId="0" fillId="3" borderId="25" xfId="0" applyNumberFormat="1" applyFill="1" applyBorder="1" applyAlignment="1">
      <alignment horizontal="center"/>
    </xf>
    <xf numFmtId="1" fontId="0" fillId="3" borderId="37" xfId="0" applyNumberFormat="1" applyFill="1" applyBorder="1" applyAlignment="1">
      <alignment horizontal="center"/>
    </xf>
    <xf numFmtId="1" fontId="0" fillId="3" borderId="31" xfId="0" applyNumberFormat="1" applyFill="1" applyBorder="1" applyAlignment="1">
      <alignment horizontal="center"/>
    </xf>
    <xf numFmtId="1" fontId="0" fillId="3" borderId="26" xfId="0" applyNumberForma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32" xfId="0" applyNumberForma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0" fillId="3" borderId="39" xfId="0" applyNumberForma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" fontId="0" fillId="7" borderId="16" xfId="0" applyNumberFormat="1" applyFill="1" applyBorder="1" applyAlignment="1">
      <alignment horizontal="center"/>
    </xf>
    <xf numFmtId="1" fontId="0" fillId="7" borderId="18" xfId="0" applyNumberFormat="1" applyFill="1" applyBorder="1" applyAlignment="1">
      <alignment horizontal="center"/>
    </xf>
    <xf numFmtId="1" fontId="0" fillId="8" borderId="18" xfId="0" applyNumberFormat="1" applyFill="1" applyBorder="1" applyAlignment="1">
      <alignment horizontal="center"/>
    </xf>
    <xf numFmtId="1" fontId="0" fillId="8" borderId="20" xfId="0" applyNumberForma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0" borderId="4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46"/>
  <sheetViews>
    <sheetView tabSelected="1" zoomScale="80" workbookViewId="0">
      <pane xSplit="1" topLeftCell="B1" activePane="topRight" state="frozen"/>
      <selection pane="topRight" activeCell="G3" sqref="G3"/>
    </sheetView>
  </sheetViews>
  <sheetFormatPr defaultRowHeight="12.75"/>
  <cols>
    <col min="1" max="1" width="12.28515625" style="2" customWidth="1"/>
    <col min="2" max="4" width="5.7109375" style="2" customWidth="1"/>
    <col min="5" max="5" width="6.85546875" style="2" customWidth="1"/>
    <col min="6" max="7" width="7" style="2" customWidth="1"/>
    <col min="8" max="10" width="5.7109375" style="2" customWidth="1"/>
    <col min="11" max="11" width="6.85546875" style="2" customWidth="1"/>
    <col min="12" max="13" width="7" style="2" customWidth="1"/>
    <col min="14" max="16" width="5.7109375" style="2" customWidth="1"/>
    <col min="17" max="17" width="6.85546875" style="2" customWidth="1"/>
    <col min="18" max="19" width="7" style="2" customWidth="1"/>
    <col min="20" max="22" width="5.7109375" style="2" customWidth="1"/>
    <col min="23" max="23" width="6.85546875" style="2" customWidth="1"/>
    <col min="24" max="25" width="7" style="2" customWidth="1"/>
    <col min="26" max="28" width="5.7109375" style="2" customWidth="1"/>
    <col min="29" max="29" width="6.85546875" style="2" customWidth="1"/>
    <col min="30" max="31" width="7" style="2" customWidth="1"/>
    <col min="32" max="34" width="5.7109375" style="2" customWidth="1"/>
    <col min="35" max="35" width="6.85546875" style="2" customWidth="1"/>
    <col min="36" max="37" width="7" style="2" customWidth="1"/>
    <col min="38" max="40" width="5.7109375" style="2" customWidth="1"/>
    <col min="41" max="41" width="6.85546875" style="2" customWidth="1"/>
    <col min="42" max="42" width="7" style="2" bestFit="1" customWidth="1"/>
    <col min="43" max="43" width="7" style="2" customWidth="1"/>
    <col min="44" max="44" width="10.42578125" style="2" customWidth="1"/>
    <col min="45" max="45" width="4" style="2" customWidth="1"/>
    <col min="46" max="46" width="5.5703125" style="2" customWidth="1"/>
    <col min="47" max="47" width="5.7109375" style="2" customWidth="1"/>
    <col min="48" max="48" width="7.28515625" style="2" customWidth="1"/>
    <col min="49" max="49" width="7.140625" style="2" customWidth="1"/>
    <col min="50" max="16384" width="9.140625" style="2"/>
  </cols>
  <sheetData>
    <row r="1" spans="1:50" s="3" customFormat="1" ht="16.5" thickTop="1">
      <c r="A1" s="16" t="s">
        <v>16</v>
      </c>
      <c r="B1" s="18"/>
      <c r="C1" s="130" t="s">
        <v>23</v>
      </c>
      <c r="D1" s="131"/>
      <c r="E1" s="131"/>
      <c r="F1" s="132"/>
      <c r="G1" s="66"/>
      <c r="H1" s="19"/>
      <c r="I1" s="130" t="s">
        <v>31</v>
      </c>
      <c r="J1" s="131"/>
      <c r="K1" s="131"/>
      <c r="L1" s="132"/>
      <c r="M1" s="83"/>
      <c r="N1" s="84"/>
      <c r="O1" s="130" t="s">
        <v>32</v>
      </c>
      <c r="P1" s="131"/>
      <c r="Q1" s="131"/>
      <c r="R1" s="132"/>
      <c r="S1" s="85"/>
      <c r="T1" s="86"/>
      <c r="U1" s="130" t="s">
        <v>33</v>
      </c>
      <c r="V1" s="131"/>
      <c r="W1" s="131"/>
      <c r="X1" s="132"/>
      <c r="Y1" s="85"/>
      <c r="Z1" s="86"/>
      <c r="AA1" s="130" t="s">
        <v>34</v>
      </c>
      <c r="AB1" s="131"/>
      <c r="AC1" s="131"/>
      <c r="AD1" s="132"/>
      <c r="AE1" s="85"/>
      <c r="AF1" s="86"/>
      <c r="AG1" s="130"/>
      <c r="AH1" s="131"/>
      <c r="AI1" s="131"/>
      <c r="AJ1" s="132"/>
      <c r="AK1" s="85"/>
      <c r="AL1" s="86"/>
      <c r="AM1" s="130"/>
      <c r="AN1" s="131"/>
      <c r="AO1" s="131"/>
      <c r="AP1" s="132"/>
      <c r="AQ1" s="24"/>
      <c r="AR1" s="24"/>
    </row>
    <row r="2" spans="1:50" s="3" customFormat="1" ht="16.5" thickBot="1">
      <c r="A2" s="17">
        <v>2012</v>
      </c>
      <c r="B2" s="18"/>
      <c r="C2" s="6"/>
      <c r="D2" s="7"/>
      <c r="E2" s="8" t="s">
        <v>13</v>
      </c>
      <c r="F2" s="9">
        <v>72</v>
      </c>
      <c r="G2" s="68"/>
      <c r="H2" s="20"/>
      <c r="I2" s="6"/>
      <c r="J2" s="7"/>
      <c r="K2" s="8" t="s">
        <v>13</v>
      </c>
      <c r="L2" s="9">
        <v>72</v>
      </c>
      <c r="M2" s="68"/>
      <c r="N2" s="22"/>
      <c r="O2" s="6"/>
      <c r="P2" s="10"/>
      <c r="Q2" s="8" t="s">
        <v>13</v>
      </c>
      <c r="R2" s="9">
        <v>72</v>
      </c>
      <c r="S2" s="87"/>
      <c r="T2" s="21"/>
      <c r="U2" s="6"/>
      <c r="V2" s="10"/>
      <c r="W2" s="8" t="s">
        <v>13</v>
      </c>
      <c r="X2" s="9">
        <v>72</v>
      </c>
      <c r="Y2" s="87"/>
      <c r="Z2" s="21"/>
      <c r="AA2" s="6"/>
      <c r="AB2" s="10"/>
      <c r="AC2" s="8" t="s">
        <v>13</v>
      </c>
      <c r="AD2" s="9">
        <v>72</v>
      </c>
      <c r="AE2" s="87"/>
      <c r="AF2" s="21"/>
      <c r="AG2" s="6"/>
      <c r="AH2" s="7"/>
      <c r="AI2" s="8" t="s">
        <v>13</v>
      </c>
      <c r="AJ2" s="9">
        <v>72</v>
      </c>
      <c r="AK2" s="87"/>
      <c r="AL2" s="21"/>
      <c r="AM2" s="6"/>
      <c r="AN2" s="7"/>
      <c r="AO2" s="8" t="s">
        <v>13</v>
      </c>
      <c r="AP2" s="9"/>
      <c r="AQ2" s="24"/>
      <c r="AR2" s="24"/>
    </row>
    <row r="3" spans="1:50" s="4" customFormat="1" ht="58.5" customHeight="1" thickTop="1" thickBot="1">
      <c r="A3" s="12" t="s">
        <v>0</v>
      </c>
      <c r="B3" s="18"/>
      <c r="C3" s="1" t="s">
        <v>5</v>
      </c>
      <c r="D3" s="33" t="s">
        <v>2</v>
      </c>
      <c r="E3" s="13" t="s">
        <v>1</v>
      </c>
      <c r="F3" s="14" t="s">
        <v>12</v>
      </c>
      <c r="G3" s="78"/>
      <c r="H3" s="18"/>
      <c r="I3" s="15" t="s">
        <v>6</v>
      </c>
      <c r="J3" s="33" t="s">
        <v>2</v>
      </c>
      <c r="K3" s="13" t="s">
        <v>1</v>
      </c>
      <c r="L3" s="14" t="s">
        <v>7</v>
      </c>
      <c r="M3" s="78"/>
      <c r="N3" s="23"/>
      <c r="O3" s="15" t="s">
        <v>6</v>
      </c>
      <c r="P3" s="33" t="s">
        <v>2</v>
      </c>
      <c r="Q3" s="13" t="s">
        <v>1</v>
      </c>
      <c r="R3" s="14" t="s">
        <v>8</v>
      </c>
      <c r="S3" s="88"/>
      <c r="T3" s="89"/>
      <c r="U3" s="15" t="s">
        <v>6</v>
      </c>
      <c r="V3" s="33" t="s">
        <v>2</v>
      </c>
      <c r="W3" s="13" t="s">
        <v>1</v>
      </c>
      <c r="X3" s="14" t="s">
        <v>9</v>
      </c>
      <c r="Y3" s="88"/>
      <c r="Z3" s="89"/>
      <c r="AA3" s="15" t="s">
        <v>6</v>
      </c>
      <c r="AB3" s="33" t="s">
        <v>2</v>
      </c>
      <c r="AC3" s="13" t="s">
        <v>1</v>
      </c>
      <c r="AD3" s="14" t="s">
        <v>10</v>
      </c>
      <c r="AE3" s="88"/>
      <c r="AF3" s="89"/>
      <c r="AG3" s="15" t="s">
        <v>6</v>
      </c>
      <c r="AH3" s="33" t="s">
        <v>2</v>
      </c>
      <c r="AI3" s="13" t="s">
        <v>1</v>
      </c>
      <c r="AJ3" s="14" t="s">
        <v>11</v>
      </c>
      <c r="AK3" s="88"/>
      <c r="AL3" s="89"/>
      <c r="AM3" s="15" t="s">
        <v>6</v>
      </c>
      <c r="AN3" s="33" t="s">
        <v>2</v>
      </c>
      <c r="AO3" s="13" t="s">
        <v>1</v>
      </c>
      <c r="AP3" s="14" t="s">
        <v>11</v>
      </c>
      <c r="AQ3" s="25"/>
      <c r="AR3" s="25"/>
    </row>
    <row r="4" spans="1:50" ht="20.100000000000001" customHeight="1" thickTop="1">
      <c r="A4" s="28" t="s">
        <v>18</v>
      </c>
      <c r="B4" s="79"/>
      <c r="C4" s="58">
        <v>36</v>
      </c>
      <c r="D4" s="105">
        <v>109</v>
      </c>
      <c r="E4" s="50">
        <f t="shared" ref="E4:E15" si="0">D4-C4</f>
        <v>73</v>
      </c>
      <c r="F4" s="51">
        <f>E4</f>
        <v>73</v>
      </c>
      <c r="G4" s="76"/>
      <c r="H4" s="77"/>
      <c r="I4" s="58">
        <f>ROUND(((E4-F2)/2)+C4,0)</f>
        <v>37</v>
      </c>
      <c r="J4" s="105">
        <v>118</v>
      </c>
      <c r="K4" s="50">
        <f t="shared" ref="K4:K15" si="1">(J4-I4)</f>
        <v>81</v>
      </c>
      <c r="L4" s="51">
        <f t="shared" ref="L4:L15" si="2">SUM(F4,K4)</f>
        <v>154</v>
      </c>
      <c r="M4" s="76"/>
      <c r="N4" s="77"/>
      <c r="O4" s="58">
        <f>ROUND(((K4-L2)/2)+I4,0)</f>
        <v>42</v>
      </c>
      <c r="P4" s="105">
        <v>118</v>
      </c>
      <c r="Q4" s="50">
        <f t="shared" ref="Q4:Q15" si="3">P4-O4</f>
        <v>76</v>
      </c>
      <c r="R4" s="51">
        <f t="shared" ref="R4:R15" si="4">SUM(F4,K4,Q4)</f>
        <v>230</v>
      </c>
      <c r="S4" s="90"/>
      <c r="T4" s="91"/>
      <c r="U4" s="58">
        <f>ROUND(((Q4-R2)/2)+O4,0)</f>
        <v>44</v>
      </c>
      <c r="V4" s="105">
        <v>100</v>
      </c>
      <c r="W4" s="50">
        <f>(V4-U4)</f>
        <v>56</v>
      </c>
      <c r="X4" s="51">
        <f t="shared" ref="X4:X15" si="5">SUM(F4,K4,Q4,W4)</f>
        <v>286</v>
      </c>
      <c r="Y4" s="90"/>
      <c r="Z4" s="91"/>
      <c r="AA4" s="58">
        <f>ROUND(((W4-X2)/2)+U4,0)</f>
        <v>36</v>
      </c>
      <c r="AB4" s="105">
        <v>103</v>
      </c>
      <c r="AC4" s="50">
        <f>(AB4-AA4)</f>
        <v>67</v>
      </c>
      <c r="AD4" s="51">
        <f t="shared" ref="AD4:AD15" si="6">SUM(F4,K4,Q4,W4,AC4)</f>
        <v>353</v>
      </c>
      <c r="AE4" s="90"/>
      <c r="AF4" s="91"/>
      <c r="AG4" s="58">
        <f>ROUND(((AC4-AD2)/2)+AA4,0)</f>
        <v>34</v>
      </c>
      <c r="AH4" s="105"/>
      <c r="AI4" s="50">
        <f t="shared" ref="AI4:AI15" si="7">(AH4-AG4)</f>
        <v>-34</v>
      </c>
      <c r="AJ4" s="51">
        <f t="shared" ref="AJ4:AJ15" si="8">SUM(F4,K4,Q4,W4,AC4,AI4)</f>
        <v>319</v>
      </c>
      <c r="AK4" s="90"/>
      <c r="AL4" s="91"/>
      <c r="AM4" s="58">
        <f>ROUND(((AI4-AJ2)/2)+AG4,0)</f>
        <v>-19</v>
      </c>
      <c r="AN4" s="105"/>
      <c r="AO4" s="50">
        <f t="shared" ref="AO4:AO15" si="9">(AN4-AM4)</f>
        <v>19</v>
      </c>
      <c r="AP4" s="51">
        <f t="shared" ref="AP4:AP15" si="10">SUM(L4,Q4,W4,AC4,AI4,AO4)</f>
        <v>338</v>
      </c>
      <c r="AQ4" s="25"/>
      <c r="AR4" s="25"/>
      <c r="AS4" s="4"/>
    </row>
    <row r="5" spans="1:50" ht="20.100000000000001" customHeight="1">
      <c r="A5" s="30" t="s">
        <v>20</v>
      </c>
      <c r="B5" s="79"/>
      <c r="C5" s="59">
        <v>20</v>
      </c>
      <c r="D5" s="107">
        <v>99</v>
      </c>
      <c r="E5" s="52">
        <f t="shared" si="0"/>
        <v>79</v>
      </c>
      <c r="F5" s="53">
        <f t="shared" ref="F5:F15" si="11">E5</f>
        <v>79</v>
      </c>
      <c r="G5" s="76"/>
      <c r="H5" s="77"/>
      <c r="I5" s="59">
        <f>ROUND(((E5-F2)/2)+C5,0)</f>
        <v>24</v>
      </c>
      <c r="J5" s="107">
        <v>101</v>
      </c>
      <c r="K5" s="52">
        <f t="shared" si="1"/>
        <v>77</v>
      </c>
      <c r="L5" s="53">
        <f t="shared" si="2"/>
        <v>156</v>
      </c>
      <c r="M5" s="76"/>
      <c r="N5" s="77"/>
      <c r="O5" s="59">
        <f>ROUND(((K5-L2)/2)+I5,0)</f>
        <v>27</v>
      </c>
      <c r="P5" s="107">
        <v>92</v>
      </c>
      <c r="Q5" s="52">
        <f t="shared" si="3"/>
        <v>65</v>
      </c>
      <c r="R5" s="53">
        <f t="shared" si="4"/>
        <v>221</v>
      </c>
      <c r="S5" s="90"/>
      <c r="T5" s="91"/>
      <c r="U5" s="59">
        <f>ROUND(((Q5-R2)/2)+O5,0)</f>
        <v>24</v>
      </c>
      <c r="V5" s="107">
        <v>98</v>
      </c>
      <c r="W5" s="52">
        <f t="shared" ref="W5:W15" si="12">(V5-U5)</f>
        <v>74</v>
      </c>
      <c r="X5" s="53">
        <f t="shared" si="5"/>
        <v>295</v>
      </c>
      <c r="Y5" s="90"/>
      <c r="Z5" s="91"/>
      <c r="AA5" s="59">
        <f>ROUND(((W5-X2)/2)+U5,0)</f>
        <v>25</v>
      </c>
      <c r="AB5" s="107">
        <v>95</v>
      </c>
      <c r="AC5" s="52">
        <f t="shared" ref="AC5:AC15" si="13">(AB5-AA5)</f>
        <v>70</v>
      </c>
      <c r="AD5" s="53">
        <f t="shared" si="6"/>
        <v>365</v>
      </c>
      <c r="AE5" s="90"/>
      <c r="AF5" s="91"/>
      <c r="AG5" s="59">
        <f>ROUND(((AC5-AD2)/2)+AA5,0)</f>
        <v>24</v>
      </c>
      <c r="AH5" s="107"/>
      <c r="AI5" s="52">
        <f t="shared" si="7"/>
        <v>-24</v>
      </c>
      <c r="AJ5" s="53">
        <f t="shared" si="8"/>
        <v>341</v>
      </c>
      <c r="AK5" s="90"/>
      <c r="AL5" s="91"/>
      <c r="AM5" s="59">
        <f>ROUND(((AI5-AJ2)/2)+AG5,0)</f>
        <v>-24</v>
      </c>
      <c r="AN5" s="107"/>
      <c r="AO5" s="52">
        <f t="shared" si="9"/>
        <v>24</v>
      </c>
      <c r="AP5" s="53">
        <f t="shared" si="10"/>
        <v>365</v>
      </c>
      <c r="AQ5" s="25"/>
      <c r="AR5" s="25"/>
      <c r="AS5" s="4"/>
    </row>
    <row r="6" spans="1:50" ht="20.100000000000001" customHeight="1">
      <c r="A6" s="29" t="s">
        <v>24</v>
      </c>
      <c r="B6" s="79"/>
      <c r="C6" s="60">
        <v>21</v>
      </c>
      <c r="D6" s="106">
        <v>98</v>
      </c>
      <c r="E6" s="54">
        <f t="shared" si="0"/>
        <v>77</v>
      </c>
      <c r="F6" s="55">
        <f t="shared" si="11"/>
        <v>77</v>
      </c>
      <c r="G6" s="76"/>
      <c r="H6" s="77"/>
      <c r="I6" s="60">
        <f>ROUND(((E6-F2)/2)+C6,0)</f>
        <v>24</v>
      </c>
      <c r="J6" s="106">
        <v>104</v>
      </c>
      <c r="K6" s="54">
        <f t="shared" si="1"/>
        <v>80</v>
      </c>
      <c r="L6" s="55">
        <f t="shared" si="2"/>
        <v>157</v>
      </c>
      <c r="M6" s="76"/>
      <c r="N6" s="77"/>
      <c r="O6" s="60">
        <f>ROUND(((K6-L2)/2)+I6,0)</f>
        <v>28</v>
      </c>
      <c r="P6" s="106">
        <v>112</v>
      </c>
      <c r="Q6" s="54">
        <f t="shared" si="3"/>
        <v>84</v>
      </c>
      <c r="R6" s="55">
        <f t="shared" si="4"/>
        <v>241</v>
      </c>
      <c r="S6" s="90"/>
      <c r="T6" s="91"/>
      <c r="U6" s="60">
        <f>ROUND(((Q6-R2)/2)+O6,0)</f>
        <v>34</v>
      </c>
      <c r="V6" s="106">
        <v>101</v>
      </c>
      <c r="W6" s="54">
        <f t="shared" si="12"/>
        <v>67</v>
      </c>
      <c r="X6" s="55">
        <f t="shared" si="5"/>
        <v>308</v>
      </c>
      <c r="Y6" s="90"/>
      <c r="Z6" s="91"/>
      <c r="AA6" s="60">
        <f>ROUND(((W6-X2)/2)+U6,0)</f>
        <v>32</v>
      </c>
      <c r="AB6" s="106">
        <v>107</v>
      </c>
      <c r="AC6" s="54">
        <f t="shared" si="13"/>
        <v>75</v>
      </c>
      <c r="AD6" s="55">
        <f t="shared" si="6"/>
        <v>383</v>
      </c>
      <c r="AE6" s="90"/>
      <c r="AF6" s="91"/>
      <c r="AG6" s="60">
        <f>ROUND(((AC6-AD2)/2)+AA6,0)</f>
        <v>34</v>
      </c>
      <c r="AH6" s="106"/>
      <c r="AI6" s="54">
        <f t="shared" si="7"/>
        <v>-34</v>
      </c>
      <c r="AJ6" s="55">
        <f t="shared" si="8"/>
        <v>349</v>
      </c>
      <c r="AK6" s="90"/>
      <c r="AL6" s="91"/>
      <c r="AM6" s="60">
        <f>ROUND(((AI6-AJ2)/2)+AG6,0)</f>
        <v>-19</v>
      </c>
      <c r="AN6" s="106"/>
      <c r="AO6" s="54">
        <f t="shared" si="9"/>
        <v>19</v>
      </c>
      <c r="AP6" s="55">
        <f t="shared" si="10"/>
        <v>368</v>
      </c>
      <c r="AQ6" s="25"/>
      <c r="AR6" s="25"/>
      <c r="AS6" s="4"/>
    </row>
    <row r="7" spans="1:50" ht="20.100000000000001" customHeight="1">
      <c r="A7" s="30" t="s">
        <v>19</v>
      </c>
      <c r="B7" s="79"/>
      <c r="C7" s="59">
        <v>13</v>
      </c>
      <c r="D7" s="107">
        <v>91</v>
      </c>
      <c r="E7" s="52">
        <f t="shared" si="0"/>
        <v>78</v>
      </c>
      <c r="F7" s="53">
        <f t="shared" si="11"/>
        <v>78</v>
      </c>
      <c r="G7" s="76"/>
      <c r="H7" s="77"/>
      <c r="I7" s="59">
        <f>ROUND(((E7-F2)/2)+C7,0)</f>
        <v>16</v>
      </c>
      <c r="J7" s="107">
        <v>96</v>
      </c>
      <c r="K7" s="52">
        <f t="shared" si="1"/>
        <v>80</v>
      </c>
      <c r="L7" s="53">
        <f t="shared" si="2"/>
        <v>158</v>
      </c>
      <c r="M7" s="76"/>
      <c r="N7" s="77"/>
      <c r="O7" s="59">
        <f>ROUND(((K7-L2)/2)+I7,0)</f>
        <v>20</v>
      </c>
      <c r="P7" s="107">
        <v>94</v>
      </c>
      <c r="Q7" s="52">
        <f t="shared" si="3"/>
        <v>74</v>
      </c>
      <c r="R7" s="53">
        <f t="shared" si="4"/>
        <v>232</v>
      </c>
      <c r="S7" s="90"/>
      <c r="T7" s="91"/>
      <c r="U7" s="59">
        <f>ROUND(((Q7-R2)/2)+O7,0)</f>
        <v>21</v>
      </c>
      <c r="V7" s="107">
        <v>87</v>
      </c>
      <c r="W7" s="52">
        <f t="shared" si="12"/>
        <v>66</v>
      </c>
      <c r="X7" s="53">
        <f t="shared" si="5"/>
        <v>298</v>
      </c>
      <c r="Y7" s="90"/>
      <c r="Z7" s="91"/>
      <c r="AA7" s="59">
        <f>ROUND(((W7-X2)/2)+U7,0)</f>
        <v>18</v>
      </c>
      <c r="AB7" s="107">
        <v>83</v>
      </c>
      <c r="AC7" s="52">
        <f t="shared" si="13"/>
        <v>65</v>
      </c>
      <c r="AD7" s="53">
        <f t="shared" si="6"/>
        <v>363</v>
      </c>
      <c r="AE7" s="90"/>
      <c r="AF7" s="91"/>
      <c r="AG7" s="59">
        <f>ROUND(((AC7-AD2)/2)+AA7,0)</f>
        <v>15</v>
      </c>
      <c r="AH7" s="107"/>
      <c r="AI7" s="52">
        <f t="shared" si="7"/>
        <v>-15</v>
      </c>
      <c r="AJ7" s="53">
        <f t="shared" si="8"/>
        <v>348</v>
      </c>
      <c r="AK7" s="90"/>
      <c r="AL7" s="91"/>
      <c r="AM7" s="59">
        <f>ROUND(((AI7-AJ2)/2)+AG7,0)</f>
        <v>-29</v>
      </c>
      <c r="AN7" s="107"/>
      <c r="AO7" s="52">
        <f t="shared" si="9"/>
        <v>29</v>
      </c>
      <c r="AP7" s="53">
        <f t="shared" si="10"/>
        <v>377</v>
      </c>
      <c r="AQ7" s="25"/>
      <c r="AR7" s="25"/>
      <c r="AS7" s="4"/>
    </row>
    <row r="8" spans="1:50" ht="20.100000000000001" customHeight="1">
      <c r="A8" s="29" t="s">
        <v>21</v>
      </c>
      <c r="B8" s="79"/>
      <c r="C8" s="60">
        <v>13</v>
      </c>
      <c r="D8" s="106">
        <v>93</v>
      </c>
      <c r="E8" s="54">
        <f t="shared" si="0"/>
        <v>80</v>
      </c>
      <c r="F8" s="55">
        <f t="shared" si="11"/>
        <v>80</v>
      </c>
      <c r="G8" s="76"/>
      <c r="H8" s="77"/>
      <c r="I8" s="60">
        <f>ROUND(((E8-F2)/2)+C8,0)</f>
        <v>17</v>
      </c>
      <c r="J8" s="106">
        <v>92</v>
      </c>
      <c r="K8" s="54">
        <f t="shared" si="1"/>
        <v>75</v>
      </c>
      <c r="L8" s="55">
        <f t="shared" si="2"/>
        <v>155</v>
      </c>
      <c r="M8" s="76"/>
      <c r="N8" s="77"/>
      <c r="O8" s="60">
        <f>ROUND(((K8-L2)/2)+I8,0)</f>
        <v>19</v>
      </c>
      <c r="P8" s="106">
        <v>90</v>
      </c>
      <c r="Q8" s="54">
        <f t="shared" si="3"/>
        <v>71</v>
      </c>
      <c r="R8" s="55">
        <f t="shared" si="4"/>
        <v>226</v>
      </c>
      <c r="S8" s="90"/>
      <c r="T8" s="91"/>
      <c r="U8" s="60">
        <f>ROUND(((Q8-R2)/2)+O8,0)</f>
        <v>19</v>
      </c>
      <c r="V8" s="106">
        <v>88</v>
      </c>
      <c r="W8" s="54">
        <f t="shared" si="12"/>
        <v>69</v>
      </c>
      <c r="X8" s="55">
        <f t="shared" si="5"/>
        <v>295</v>
      </c>
      <c r="Y8" s="90"/>
      <c r="Z8" s="91"/>
      <c r="AA8" s="60">
        <f>ROUND(((W8-X2)/2)+U8,0)</f>
        <v>18</v>
      </c>
      <c r="AB8" s="106">
        <v>103</v>
      </c>
      <c r="AC8" s="54">
        <f t="shared" si="13"/>
        <v>85</v>
      </c>
      <c r="AD8" s="55">
        <f t="shared" si="6"/>
        <v>380</v>
      </c>
      <c r="AE8" s="90"/>
      <c r="AF8" s="91"/>
      <c r="AG8" s="60">
        <f>ROUND(((AC8-AD2)/2)+AA8,0)</f>
        <v>25</v>
      </c>
      <c r="AH8" s="106"/>
      <c r="AI8" s="54">
        <f t="shared" si="7"/>
        <v>-25</v>
      </c>
      <c r="AJ8" s="55">
        <f t="shared" si="8"/>
        <v>355</v>
      </c>
      <c r="AK8" s="90"/>
      <c r="AL8" s="91"/>
      <c r="AM8" s="60">
        <f>ROUND(((AI8-AJ2)/2)+AG8,0)</f>
        <v>-24</v>
      </c>
      <c r="AN8" s="106"/>
      <c r="AO8" s="54">
        <f t="shared" si="9"/>
        <v>24</v>
      </c>
      <c r="AP8" s="55">
        <f t="shared" si="10"/>
        <v>379</v>
      </c>
      <c r="AQ8" s="25"/>
      <c r="AR8" s="25"/>
      <c r="AS8" s="4"/>
    </row>
    <row r="9" spans="1:50" ht="20.100000000000001" customHeight="1">
      <c r="A9" s="31" t="s">
        <v>22</v>
      </c>
      <c r="B9" s="79"/>
      <c r="C9" s="59">
        <v>12</v>
      </c>
      <c r="D9" s="107">
        <v>85</v>
      </c>
      <c r="E9" s="52">
        <f t="shared" si="0"/>
        <v>73</v>
      </c>
      <c r="F9" s="53">
        <f t="shared" si="11"/>
        <v>73</v>
      </c>
      <c r="G9" s="76"/>
      <c r="H9" s="77"/>
      <c r="I9" s="59">
        <f>ROUND(((E9-F2)/2)+C9,0)</f>
        <v>13</v>
      </c>
      <c r="J9" s="107">
        <v>80</v>
      </c>
      <c r="K9" s="52">
        <f t="shared" si="1"/>
        <v>67</v>
      </c>
      <c r="L9" s="53">
        <f t="shared" si="2"/>
        <v>140</v>
      </c>
      <c r="M9" s="76"/>
      <c r="N9" s="77"/>
      <c r="O9" s="59">
        <f>ROUND(((K9-L2)/2)+I9,0)</f>
        <v>11</v>
      </c>
      <c r="P9" s="107">
        <v>83</v>
      </c>
      <c r="Q9" s="52">
        <f t="shared" si="3"/>
        <v>72</v>
      </c>
      <c r="R9" s="53">
        <f t="shared" si="4"/>
        <v>212</v>
      </c>
      <c r="S9" s="90"/>
      <c r="T9" s="91"/>
      <c r="U9" s="59">
        <f>ROUND(((Q9-R2)/2)+O9,0)</f>
        <v>11</v>
      </c>
      <c r="V9" s="107">
        <v>73</v>
      </c>
      <c r="W9" s="52">
        <f t="shared" si="12"/>
        <v>62</v>
      </c>
      <c r="X9" s="53">
        <f t="shared" si="5"/>
        <v>274</v>
      </c>
      <c r="Y9" s="90"/>
      <c r="Z9" s="91"/>
      <c r="AA9" s="59">
        <f>ROUND(((W9-X2)/2)+U9,0)</f>
        <v>6</v>
      </c>
      <c r="AB9" s="107">
        <v>83</v>
      </c>
      <c r="AC9" s="52">
        <f t="shared" si="13"/>
        <v>77</v>
      </c>
      <c r="AD9" s="53">
        <f t="shared" si="6"/>
        <v>351</v>
      </c>
      <c r="AE9" s="90"/>
      <c r="AF9" s="91"/>
      <c r="AG9" s="59">
        <f>ROUND(((AC9-AD2)/2)+AA9,0)</f>
        <v>9</v>
      </c>
      <c r="AH9" s="107"/>
      <c r="AI9" s="52">
        <f t="shared" si="7"/>
        <v>-9</v>
      </c>
      <c r="AJ9" s="53">
        <f t="shared" si="8"/>
        <v>342</v>
      </c>
      <c r="AK9" s="90"/>
      <c r="AL9" s="91"/>
      <c r="AM9" s="59">
        <f>ROUND(((AI9-AJ2)/2)+AG9,0)</f>
        <v>-32</v>
      </c>
      <c r="AN9" s="107"/>
      <c r="AO9" s="52">
        <f t="shared" si="9"/>
        <v>32</v>
      </c>
      <c r="AP9" s="53">
        <f t="shared" si="10"/>
        <v>374</v>
      </c>
      <c r="AQ9" s="25"/>
      <c r="AR9" s="25"/>
      <c r="AS9" s="4"/>
    </row>
    <row r="10" spans="1:50" ht="20.100000000000001" customHeight="1">
      <c r="A10" s="29" t="s">
        <v>25</v>
      </c>
      <c r="B10" s="79"/>
      <c r="C10" s="60">
        <v>18</v>
      </c>
      <c r="D10" s="106">
        <v>88</v>
      </c>
      <c r="E10" s="54">
        <f t="shared" si="0"/>
        <v>70</v>
      </c>
      <c r="F10" s="55">
        <f t="shared" si="11"/>
        <v>70</v>
      </c>
      <c r="G10" s="76"/>
      <c r="H10" s="77"/>
      <c r="I10" s="60">
        <f>ROUND(((E10-F2)/2)+C10,0)</f>
        <v>17</v>
      </c>
      <c r="J10" s="106">
        <v>89</v>
      </c>
      <c r="K10" s="54">
        <f t="shared" si="1"/>
        <v>72</v>
      </c>
      <c r="L10" s="55">
        <f t="shared" si="2"/>
        <v>142</v>
      </c>
      <c r="M10" s="76"/>
      <c r="N10" s="77"/>
      <c r="O10" s="60">
        <f>ROUND(((K10-L2)/2)+I10,0)</f>
        <v>17</v>
      </c>
      <c r="P10" s="106">
        <v>93</v>
      </c>
      <c r="Q10" s="54">
        <f t="shared" si="3"/>
        <v>76</v>
      </c>
      <c r="R10" s="55">
        <f t="shared" si="4"/>
        <v>218</v>
      </c>
      <c r="S10" s="90"/>
      <c r="T10" s="91"/>
      <c r="U10" s="60">
        <f>ROUND(((Q10-R2)/2)+O10,0)</f>
        <v>19</v>
      </c>
      <c r="V10" s="106">
        <v>82</v>
      </c>
      <c r="W10" s="54">
        <f t="shared" si="12"/>
        <v>63</v>
      </c>
      <c r="X10" s="55">
        <f t="shared" si="5"/>
        <v>281</v>
      </c>
      <c r="Y10" s="90"/>
      <c r="Z10" s="91"/>
      <c r="AA10" s="60">
        <f>ROUND(((W10-X2)/2)+U10,0)</f>
        <v>15</v>
      </c>
      <c r="AB10" s="106">
        <v>91</v>
      </c>
      <c r="AC10" s="54">
        <f t="shared" si="13"/>
        <v>76</v>
      </c>
      <c r="AD10" s="55">
        <f t="shared" si="6"/>
        <v>357</v>
      </c>
      <c r="AE10" s="90"/>
      <c r="AF10" s="91"/>
      <c r="AG10" s="60">
        <f>ROUND(((AC10-AD2)/2)+AA10,0)</f>
        <v>17</v>
      </c>
      <c r="AH10" s="106"/>
      <c r="AI10" s="54">
        <f t="shared" si="7"/>
        <v>-17</v>
      </c>
      <c r="AJ10" s="55">
        <f t="shared" si="8"/>
        <v>340</v>
      </c>
      <c r="AK10" s="90"/>
      <c r="AL10" s="91"/>
      <c r="AM10" s="60">
        <f>ROUND(((AI10-AJ2)/2)+AG10,0)</f>
        <v>-28</v>
      </c>
      <c r="AN10" s="106"/>
      <c r="AO10" s="54">
        <f t="shared" si="9"/>
        <v>28</v>
      </c>
      <c r="AP10" s="55">
        <f t="shared" si="10"/>
        <v>368</v>
      </c>
      <c r="AQ10" s="25"/>
      <c r="AR10" s="25"/>
      <c r="AS10" s="4"/>
    </row>
    <row r="11" spans="1:50" ht="20.100000000000001" customHeight="1">
      <c r="A11" s="31" t="s">
        <v>26</v>
      </c>
      <c r="B11" s="79"/>
      <c r="C11" s="59">
        <v>10</v>
      </c>
      <c r="D11" s="107">
        <v>112</v>
      </c>
      <c r="E11" s="52">
        <f t="shared" si="0"/>
        <v>102</v>
      </c>
      <c r="F11" s="53">
        <f t="shared" si="11"/>
        <v>102</v>
      </c>
      <c r="G11" s="76"/>
      <c r="H11" s="77"/>
      <c r="I11" s="59">
        <f>ROUND(((E11-F2)/2)+C11,0)</f>
        <v>25</v>
      </c>
      <c r="J11" s="107">
        <v>80</v>
      </c>
      <c r="K11" s="52">
        <f t="shared" si="1"/>
        <v>55</v>
      </c>
      <c r="L11" s="53">
        <f t="shared" si="2"/>
        <v>157</v>
      </c>
      <c r="M11" s="76"/>
      <c r="N11" s="77"/>
      <c r="O11" s="59">
        <f>ROUND(((K11-L2)/2)+I11,0)</f>
        <v>17</v>
      </c>
      <c r="P11" s="107">
        <v>88</v>
      </c>
      <c r="Q11" s="52">
        <f t="shared" si="3"/>
        <v>71</v>
      </c>
      <c r="R11" s="53">
        <f t="shared" si="4"/>
        <v>228</v>
      </c>
      <c r="S11" s="90"/>
      <c r="T11" s="91"/>
      <c r="U11" s="59">
        <f>ROUND(((Q11-R2)/2)+O11,0)</f>
        <v>17</v>
      </c>
      <c r="V11" s="107">
        <v>78</v>
      </c>
      <c r="W11" s="52">
        <f t="shared" si="12"/>
        <v>61</v>
      </c>
      <c r="X11" s="53">
        <f t="shared" si="5"/>
        <v>289</v>
      </c>
      <c r="Y11" s="90"/>
      <c r="Z11" s="91"/>
      <c r="AA11" s="59">
        <f>ROUND(((W11-X2)/2)+U11,0)</f>
        <v>12</v>
      </c>
      <c r="AB11" s="107">
        <v>79</v>
      </c>
      <c r="AC11" s="52">
        <f t="shared" si="13"/>
        <v>67</v>
      </c>
      <c r="AD11" s="53">
        <f t="shared" si="6"/>
        <v>356</v>
      </c>
      <c r="AE11" s="90"/>
      <c r="AF11" s="91"/>
      <c r="AG11" s="59">
        <f>ROUND(((AC11-AD2)/2)+AA11,0)</f>
        <v>10</v>
      </c>
      <c r="AH11" s="107"/>
      <c r="AI11" s="52">
        <f t="shared" si="7"/>
        <v>-10</v>
      </c>
      <c r="AJ11" s="53">
        <f t="shared" si="8"/>
        <v>346</v>
      </c>
      <c r="AK11" s="90"/>
      <c r="AL11" s="91"/>
      <c r="AM11" s="59">
        <f>ROUND(((AI11-AJ2)/2)+AG11,0)</f>
        <v>-31</v>
      </c>
      <c r="AN11" s="107"/>
      <c r="AO11" s="52">
        <f t="shared" si="9"/>
        <v>31</v>
      </c>
      <c r="AP11" s="53">
        <f t="shared" si="10"/>
        <v>377</v>
      </c>
      <c r="AQ11" s="25"/>
      <c r="AR11" s="25"/>
      <c r="AS11" s="4"/>
    </row>
    <row r="12" spans="1:50" ht="20.100000000000001" customHeight="1">
      <c r="A12" s="29" t="s">
        <v>30</v>
      </c>
      <c r="B12" s="79"/>
      <c r="C12" s="60">
        <v>36</v>
      </c>
      <c r="D12" s="106">
        <v>125</v>
      </c>
      <c r="E12" s="54">
        <f t="shared" si="0"/>
        <v>89</v>
      </c>
      <c r="F12" s="55">
        <f t="shared" si="11"/>
        <v>89</v>
      </c>
      <c r="G12" s="76"/>
      <c r="H12" s="77"/>
      <c r="I12" s="60">
        <f>ROUND(((E12-F2)/2)+C12,0)</f>
        <v>45</v>
      </c>
      <c r="J12" s="106">
        <v>121</v>
      </c>
      <c r="K12" s="54">
        <f t="shared" si="1"/>
        <v>76</v>
      </c>
      <c r="L12" s="55">
        <f t="shared" si="2"/>
        <v>165</v>
      </c>
      <c r="M12" s="76"/>
      <c r="N12" s="77"/>
      <c r="O12" s="60">
        <f>ROUND(((K12-L2)/2)+I12,0)</f>
        <v>47</v>
      </c>
      <c r="P12" s="106">
        <v>130</v>
      </c>
      <c r="Q12" s="54">
        <f t="shared" si="3"/>
        <v>83</v>
      </c>
      <c r="R12" s="55">
        <f t="shared" si="4"/>
        <v>248</v>
      </c>
      <c r="S12" s="90"/>
      <c r="T12" s="91"/>
      <c r="U12" s="60">
        <f>ROUND(((Q12-R2)/2)+O12,0)</f>
        <v>53</v>
      </c>
      <c r="V12" s="106">
        <v>122</v>
      </c>
      <c r="W12" s="54">
        <f t="shared" si="12"/>
        <v>69</v>
      </c>
      <c r="X12" s="55">
        <f t="shared" si="5"/>
        <v>317</v>
      </c>
      <c r="Y12" s="90"/>
      <c r="Z12" s="91"/>
      <c r="AA12" s="60">
        <f>ROUND(((W12-X2)/2)+U12,0)</f>
        <v>52</v>
      </c>
      <c r="AB12" s="106">
        <v>119</v>
      </c>
      <c r="AC12" s="54">
        <f t="shared" si="13"/>
        <v>67</v>
      </c>
      <c r="AD12" s="55">
        <f t="shared" si="6"/>
        <v>384</v>
      </c>
      <c r="AE12" s="90"/>
      <c r="AF12" s="91"/>
      <c r="AG12" s="60">
        <f>ROUND(((AC12-AD2)/2)+AA12,0)</f>
        <v>50</v>
      </c>
      <c r="AH12" s="106"/>
      <c r="AI12" s="54">
        <f t="shared" si="7"/>
        <v>-50</v>
      </c>
      <c r="AJ12" s="55">
        <f t="shared" si="8"/>
        <v>334</v>
      </c>
      <c r="AK12" s="90"/>
      <c r="AL12" s="91"/>
      <c r="AM12" s="60">
        <f>ROUND(((AI12-AJ2)/2)+AG12,0)</f>
        <v>-11</v>
      </c>
      <c r="AN12" s="106"/>
      <c r="AO12" s="54">
        <f t="shared" si="9"/>
        <v>11</v>
      </c>
      <c r="AP12" s="55">
        <f t="shared" si="10"/>
        <v>345</v>
      </c>
      <c r="AQ12" s="25"/>
      <c r="AR12" s="25"/>
      <c r="AS12" s="4"/>
    </row>
    <row r="13" spans="1:50" ht="20.100000000000001" customHeight="1">
      <c r="A13" s="30" t="s">
        <v>27</v>
      </c>
      <c r="B13" s="79"/>
      <c r="C13" s="59">
        <v>25</v>
      </c>
      <c r="D13" s="107">
        <v>100</v>
      </c>
      <c r="E13" s="52">
        <f t="shared" si="0"/>
        <v>75</v>
      </c>
      <c r="F13" s="53">
        <f t="shared" si="11"/>
        <v>75</v>
      </c>
      <c r="G13" s="76"/>
      <c r="H13" s="77"/>
      <c r="I13" s="59">
        <f>ROUND(((E13-F2)/2)+C13,0)</f>
        <v>27</v>
      </c>
      <c r="J13" s="107">
        <v>107</v>
      </c>
      <c r="K13" s="52">
        <f t="shared" si="1"/>
        <v>80</v>
      </c>
      <c r="L13" s="53">
        <f t="shared" si="2"/>
        <v>155</v>
      </c>
      <c r="M13" s="76"/>
      <c r="N13" s="77"/>
      <c r="O13" s="59">
        <f>ROUND(((K13-L2)/2)+I13,0)</f>
        <v>31</v>
      </c>
      <c r="P13" s="107">
        <v>99</v>
      </c>
      <c r="Q13" s="52">
        <f t="shared" si="3"/>
        <v>68</v>
      </c>
      <c r="R13" s="53">
        <f t="shared" si="4"/>
        <v>223</v>
      </c>
      <c r="S13" s="90"/>
      <c r="T13" s="91"/>
      <c r="U13" s="59">
        <f>ROUND(((Q13-R2)/2)+O13,0)</f>
        <v>29</v>
      </c>
      <c r="V13" s="107">
        <v>97</v>
      </c>
      <c r="W13" s="52">
        <f t="shared" si="12"/>
        <v>68</v>
      </c>
      <c r="X13" s="53">
        <f t="shared" si="5"/>
        <v>291</v>
      </c>
      <c r="Y13" s="90"/>
      <c r="Z13" s="91"/>
      <c r="AA13" s="59">
        <f>ROUND(((W13-X2)/2)+U13,0)</f>
        <v>27</v>
      </c>
      <c r="AB13" s="107">
        <v>100</v>
      </c>
      <c r="AC13" s="52">
        <f t="shared" si="13"/>
        <v>73</v>
      </c>
      <c r="AD13" s="53">
        <f t="shared" si="6"/>
        <v>364</v>
      </c>
      <c r="AE13" s="90"/>
      <c r="AF13" s="91"/>
      <c r="AG13" s="59">
        <f>ROUND(((AC13-AD2)/2)+AA13,0)</f>
        <v>28</v>
      </c>
      <c r="AH13" s="107"/>
      <c r="AI13" s="52">
        <f t="shared" si="7"/>
        <v>-28</v>
      </c>
      <c r="AJ13" s="53">
        <f t="shared" si="8"/>
        <v>336</v>
      </c>
      <c r="AK13" s="90"/>
      <c r="AL13" s="91"/>
      <c r="AM13" s="59">
        <f>ROUND(((AI13-AJ2)/2)+AG13,0)</f>
        <v>-22</v>
      </c>
      <c r="AN13" s="107"/>
      <c r="AO13" s="52">
        <f t="shared" si="9"/>
        <v>22</v>
      </c>
      <c r="AP13" s="53">
        <f t="shared" si="10"/>
        <v>358</v>
      </c>
      <c r="AQ13" s="25"/>
      <c r="AR13" s="25"/>
      <c r="AS13" s="4"/>
    </row>
    <row r="14" spans="1:50" ht="20.100000000000001" customHeight="1">
      <c r="A14" s="29" t="s">
        <v>28</v>
      </c>
      <c r="B14" s="79"/>
      <c r="C14" s="80">
        <v>24</v>
      </c>
      <c r="D14" s="106">
        <v>106</v>
      </c>
      <c r="E14" s="54">
        <f t="shared" si="0"/>
        <v>82</v>
      </c>
      <c r="F14" s="55">
        <f t="shared" si="11"/>
        <v>82</v>
      </c>
      <c r="G14" s="76"/>
      <c r="H14" s="77"/>
      <c r="I14" s="60">
        <f>ROUND(((E14-F2)/2)+C14,0)</f>
        <v>29</v>
      </c>
      <c r="J14" s="106">
        <v>91</v>
      </c>
      <c r="K14" s="54">
        <f t="shared" si="1"/>
        <v>62</v>
      </c>
      <c r="L14" s="55">
        <f t="shared" si="2"/>
        <v>144</v>
      </c>
      <c r="M14" s="76"/>
      <c r="N14" s="77"/>
      <c r="O14" s="60">
        <f>ROUND(((K14-L2)/2)+I14,0)</f>
        <v>24</v>
      </c>
      <c r="P14" s="106">
        <v>88</v>
      </c>
      <c r="Q14" s="54">
        <f t="shared" si="3"/>
        <v>64</v>
      </c>
      <c r="R14" s="55">
        <f t="shared" si="4"/>
        <v>208</v>
      </c>
      <c r="S14" s="90"/>
      <c r="T14" s="91"/>
      <c r="U14" s="60">
        <f>ROUND(((Q14-R2)/2)+O14,0)</f>
        <v>20</v>
      </c>
      <c r="V14" s="106">
        <v>95</v>
      </c>
      <c r="W14" s="54">
        <f t="shared" si="12"/>
        <v>75</v>
      </c>
      <c r="X14" s="55">
        <f t="shared" si="5"/>
        <v>283</v>
      </c>
      <c r="Y14" s="90"/>
      <c r="Z14" s="91"/>
      <c r="AA14" s="60">
        <f>ROUND(((W14-X2)/2)+U14,0)</f>
        <v>22</v>
      </c>
      <c r="AB14" s="106">
        <v>99</v>
      </c>
      <c r="AC14" s="54">
        <f t="shared" si="13"/>
        <v>77</v>
      </c>
      <c r="AD14" s="55">
        <f t="shared" si="6"/>
        <v>360</v>
      </c>
      <c r="AE14" s="90"/>
      <c r="AF14" s="91"/>
      <c r="AG14" s="60">
        <f>ROUND(((AC14-AD2)/2)+AA14,0)</f>
        <v>25</v>
      </c>
      <c r="AH14" s="106"/>
      <c r="AI14" s="54">
        <f t="shared" si="7"/>
        <v>-25</v>
      </c>
      <c r="AJ14" s="55">
        <f t="shared" si="8"/>
        <v>335</v>
      </c>
      <c r="AK14" s="90"/>
      <c r="AL14" s="91"/>
      <c r="AM14" s="60">
        <f>ROUND(((AI14-AJ2)/2)+AG14,0)</f>
        <v>-24</v>
      </c>
      <c r="AN14" s="106"/>
      <c r="AO14" s="54">
        <f t="shared" si="9"/>
        <v>24</v>
      </c>
      <c r="AP14" s="55">
        <f t="shared" si="10"/>
        <v>359</v>
      </c>
      <c r="AQ14" s="25"/>
      <c r="AR14" s="25"/>
      <c r="AS14" s="4"/>
    </row>
    <row r="15" spans="1:50" ht="20.100000000000001" customHeight="1" thickBot="1">
      <c r="A15" s="32" t="s">
        <v>29</v>
      </c>
      <c r="B15" s="79"/>
      <c r="C15" s="61">
        <v>16</v>
      </c>
      <c r="D15" s="108">
        <v>94</v>
      </c>
      <c r="E15" s="56">
        <f t="shared" si="0"/>
        <v>78</v>
      </c>
      <c r="F15" s="57">
        <f t="shared" si="11"/>
        <v>78</v>
      </c>
      <c r="G15" s="76"/>
      <c r="H15" s="77"/>
      <c r="I15" s="61">
        <f>ROUND(((E15-F2)/2)+C15,0)</f>
        <v>19</v>
      </c>
      <c r="J15" s="108">
        <v>89</v>
      </c>
      <c r="K15" s="56">
        <f t="shared" si="1"/>
        <v>70</v>
      </c>
      <c r="L15" s="57">
        <f t="shared" si="2"/>
        <v>148</v>
      </c>
      <c r="M15" s="76"/>
      <c r="N15" s="77"/>
      <c r="O15" s="61">
        <f>ROUND(((K15-L2)/2)+I15,0)</f>
        <v>18</v>
      </c>
      <c r="P15" s="108">
        <v>94</v>
      </c>
      <c r="Q15" s="56">
        <f t="shared" si="3"/>
        <v>76</v>
      </c>
      <c r="R15" s="57">
        <f t="shared" si="4"/>
        <v>224</v>
      </c>
      <c r="S15" s="90"/>
      <c r="T15" s="91"/>
      <c r="U15" s="61">
        <f>ROUND(((Q15-R2)/2)+O15,0)</f>
        <v>20</v>
      </c>
      <c r="V15" s="108">
        <v>91</v>
      </c>
      <c r="W15" s="56">
        <f t="shared" si="12"/>
        <v>71</v>
      </c>
      <c r="X15" s="57">
        <f t="shared" si="5"/>
        <v>295</v>
      </c>
      <c r="Y15" s="90"/>
      <c r="Z15" s="91"/>
      <c r="AA15" s="61">
        <f>ROUND(((W15-X2)/2)+U15,0)</f>
        <v>20</v>
      </c>
      <c r="AB15" s="108">
        <v>87</v>
      </c>
      <c r="AC15" s="56">
        <f t="shared" si="13"/>
        <v>67</v>
      </c>
      <c r="AD15" s="57">
        <f t="shared" si="6"/>
        <v>362</v>
      </c>
      <c r="AE15" s="90"/>
      <c r="AF15" s="91"/>
      <c r="AG15" s="61">
        <f>ROUND(((AC15-AD2)/2)+AA15,0)</f>
        <v>18</v>
      </c>
      <c r="AH15" s="108"/>
      <c r="AI15" s="56">
        <f t="shared" si="7"/>
        <v>-18</v>
      </c>
      <c r="AJ15" s="57">
        <f t="shared" si="8"/>
        <v>344</v>
      </c>
      <c r="AK15" s="90"/>
      <c r="AL15" s="91"/>
      <c r="AM15" s="61">
        <f>ROUND(((AI15-AJ2)/2)+AG15,0)</f>
        <v>-27</v>
      </c>
      <c r="AN15" s="108"/>
      <c r="AO15" s="56">
        <f t="shared" si="9"/>
        <v>27</v>
      </c>
      <c r="AP15" s="57">
        <f t="shared" si="10"/>
        <v>371</v>
      </c>
      <c r="AQ15" s="25"/>
      <c r="AR15" s="25"/>
      <c r="AS15" s="4"/>
    </row>
    <row r="16" spans="1:50" s="37" customFormat="1" ht="20.100000000000001" customHeight="1" thickTop="1" thickBot="1">
      <c r="A16" s="34"/>
      <c r="B16" s="34"/>
      <c r="C16" s="48"/>
      <c r="D16" s="48"/>
      <c r="E16" s="49"/>
      <c r="F16" s="49"/>
      <c r="G16" s="49"/>
      <c r="H16" s="48"/>
      <c r="I16" s="48"/>
      <c r="J16" s="48"/>
      <c r="K16" s="49"/>
      <c r="L16" s="49"/>
      <c r="M16" s="49"/>
      <c r="N16" s="48"/>
      <c r="O16" s="48"/>
      <c r="P16" s="48"/>
      <c r="Q16" s="49"/>
      <c r="R16" s="49"/>
      <c r="S16" s="49"/>
      <c r="T16" s="48"/>
      <c r="U16" s="48"/>
      <c r="V16" s="48"/>
      <c r="W16" s="49"/>
      <c r="X16" s="49"/>
      <c r="Y16" s="49"/>
      <c r="Z16" s="48"/>
      <c r="AA16" s="48"/>
      <c r="AB16" s="48"/>
      <c r="AC16" s="49"/>
      <c r="AD16" s="49"/>
      <c r="AE16" s="49"/>
      <c r="AF16" s="48"/>
      <c r="AG16" s="48"/>
      <c r="AH16" s="48"/>
      <c r="AI16" s="49"/>
      <c r="AJ16" s="49"/>
      <c r="AK16" s="49"/>
      <c r="AL16" s="34"/>
      <c r="AM16" s="34"/>
      <c r="AN16" s="34"/>
      <c r="AO16" s="34"/>
      <c r="AP16" s="34"/>
      <c r="AQ16" s="34"/>
      <c r="AR16" s="35"/>
      <c r="AS16" s="36"/>
      <c r="AT16" s="36"/>
      <c r="AU16" s="36"/>
      <c r="AV16" s="36"/>
      <c r="AW16" s="36"/>
      <c r="AX16" s="36"/>
    </row>
    <row r="17" spans="1:44" ht="24.75" thickTop="1" thickBot="1">
      <c r="A17" s="18"/>
      <c r="B17" s="136" t="s">
        <v>3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8"/>
      <c r="AR17" s="18"/>
    </row>
    <row r="18" spans="1:44" ht="20.100000000000001" customHeight="1" thickTop="1" thickBot="1">
      <c r="A18" s="18"/>
      <c r="B18" s="133" t="str">
        <f>T(C1)</f>
        <v>Pearl  East</v>
      </c>
      <c r="C18" s="134"/>
      <c r="D18" s="134"/>
      <c r="E18" s="134"/>
      <c r="F18" s="134"/>
      <c r="G18" s="135"/>
      <c r="H18" s="133" t="str">
        <f>T(I1)</f>
        <v>Panthers Run</v>
      </c>
      <c r="I18" s="134"/>
      <c r="J18" s="134"/>
      <c r="K18" s="134"/>
      <c r="L18" s="134"/>
      <c r="M18" s="135"/>
      <c r="N18" s="133" t="str">
        <f>T(O1)</f>
        <v>Heather Glen</v>
      </c>
      <c r="O18" s="134"/>
      <c r="P18" s="134"/>
      <c r="Q18" s="134"/>
      <c r="R18" s="134"/>
      <c r="S18" s="135"/>
      <c r="T18" s="133" t="str">
        <f>T(U1)</f>
        <v>Man O War</v>
      </c>
      <c r="U18" s="134"/>
      <c r="V18" s="134"/>
      <c r="W18" s="134"/>
      <c r="X18" s="134"/>
      <c r="Y18" s="135"/>
      <c r="Z18" s="133" t="str">
        <f>T(AA1)</f>
        <v>Farmstead</v>
      </c>
      <c r="AA18" s="134"/>
      <c r="AB18" s="134"/>
      <c r="AC18" s="134"/>
      <c r="AD18" s="134"/>
      <c r="AE18" s="135"/>
      <c r="AF18" s="133" t="str">
        <f>T(AG1)</f>
        <v/>
      </c>
      <c r="AG18" s="134"/>
      <c r="AH18" s="134"/>
      <c r="AI18" s="134"/>
      <c r="AJ18" s="134"/>
      <c r="AK18" s="135"/>
      <c r="AL18" s="133" t="str">
        <f>T(AM1)</f>
        <v/>
      </c>
      <c r="AM18" s="134"/>
      <c r="AN18" s="134"/>
      <c r="AO18" s="134"/>
      <c r="AP18" s="134"/>
      <c r="AQ18" s="135"/>
      <c r="AR18" s="18"/>
    </row>
    <row r="19" spans="1:44" ht="20.100000000000001" customHeight="1" thickTop="1" thickBot="1">
      <c r="A19" s="11" t="s">
        <v>4</v>
      </c>
      <c r="B19" s="125" t="s">
        <v>0</v>
      </c>
      <c r="C19" s="126"/>
      <c r="D19" s="126"/>
      <c r="E19" s="64" t="s">
        <v>1</v>
      </c>
      <c r="F19" s="75" t="s">
        <v>2</v>
      </c>
      <c r="G19" s="69" t="s">
        <v>17</v>
      </c>
      <c r="H19" s="125" t="s">
        <v>0</v>
      </c>
      <c r="I19" s="126"/>
      <c r="J19" s="126"/>
      <c r="K19" s="64" t="s">
        <v>1</v>
      </c>
      <c r="L19" s="75" t="s">
        <v>2</v>
      </c>
      <c r="M19" s="65"/>
      <c r="N19" s="125" t="s">
        <v>0</v>
      </c>
      <c r="O19" s="126"/>
      <c r="P19" s="126"/>
      <c r="Q19" s="64" t="s">
        <v>1</v>
      </c>
      <c r="R19" s="75" t="s">
        <v>2</v>
      </c>
      <c r="S19" s="65" t="s">
        <v>17</v>
      </c>
      <c r="T19" s="125" t="s">
        <v>0</v>
      </c>
      <c r="U19" s="126"/>
      <c r="V19" s="126"/>
      <c r="W19" s="64" t="s">
        <v>1</v>
      </c>
      <c r="X19" s="69" t="s">
        <v>2</v>
      </c>
      <c r="Y19" s="100" t="s">
        <v>17</v>
      </c>
      <c r="Z19" s="125" t="s">
        <v>0</v>
      </c>
      <c r="AA19" s="126"/>
      <c r="AB19" s="126"/>
      <c r="AC19" s="64" t="s">
        <v>1</v>
      </c>
      <c r="AD19" s="69" t="s">
        <v>2</v>
      </c>
      <c r="AE19" s="100" t="s">
        <v>17</v>
      </c>
      <c r="AF19" s="125" t="s">
        <v>0</v>
      </c>
      <c r="AG19" s="126"/>
      <c r="AH19" s="126"/>
      <c r="AI19" s="64" t="s">
        <v>1</v>
      </c>
      <c r="AJ19" s="69" t="s">
        <v>2</v>
      </c>
      <c r="AK19" s="100" t="s">
        <v>17</v>
      </c>
      <c r="AL19" s="125" t="s">
        <v>0</v>
      </c>
      <c r="AM19" s="126"/>
      <c r="AN19" s="126"/>
      <c r="AO19" s="64" t="s">
        <v>1</v>
      </c>
      <c r="AP19" s="69" t="s">
        <v>2</v>
      </c>
      <c r="AQ19" s="100" t="s">
        <v>17</v>
      </c>
      <c r="AR19" s="18"/>
    </row>
    <row r="20" spans="1:44" ht="20.100000000000001" customHeight="1" thickTop="1">
      <c r="A20" s="92">
        <v>1</v>
      </c>
      <c r="B20" s="122" t="str">
        <f>IF(SUM(D$4:D$15)=0," ",IF(F$4=F20,$A$4,)&amp;IF(F$5=F20,$A$5,)&amp;IF(F$6=F20,$A$6,)&amp;IF(F$7=F20,$A$7,)&amp;IF(F$8=F20,$A$8,)&amp;IF(F$9=F20,$A$9,)&amp;IF(F$10=F20,$A$10,)&amp;IF(F$11=F20,$A$11,)&amp;IF(F$12=F20,$A$12,)&amp;IF(F$13=F20,$A$13,)&amp;IF(F$14=F20,$A$14,)&amp;IF(F$15=F20,$A$15,))</f>
        <v>Bill S</v>
      </c>
      <c r="C20" s="123"/>
      <c r="D20" s="124"/>
      <c r="E20" s="93" t="str">
        <f>IF(SUM(D$4:D$15)=0," ",IF(F$4=F20,E$4,)&amp;IF(F$5=F20,E$5,)&amp;IF(F$6=F20,E$6,)&amp;IF(F$7=F20,E$7,)&amp;IF(F$8=F20,E$8,)&amp;IF(F$9=F20,E$9,)&amp;IF(F$10=F20,E$10,)&amp;IF(F$11=F20,E$11,)&amp;IF(F$12=F20,E$12,)&amp;IF(F$13=F20,E$13,)&amp;IF(F$14=F20,E$14,)&amp;IF(F$15=F20,E$15,))</f>
        <v>70</v>
      </c>
      <c r="F20" s="94">
        <f>IF(SUM(D$4:D$15)=0," ",SMALL(F$4:F$15,1))</f>
        <v>70</v>
      </c>
      <c r="G20" s="82">
        <f>IF(SUM(D$4:D$15)=0," ",F20-F$20)</f>
        <v>0</v>
      </c>
      <c r="H20" s="122" t="str">
        <f>IF(SUM(J$4:J$15)=0," ",IF(L$4=L20,$A$4,)&amp;IF(L$5=L20,$A$5,)&amp;IF(L$6=L20,$A$6,)&amp;IF(L$7=L20,$A$7,)&amp;IF(L$8=L20,$A$8,)&amp;IF(L$9=L20,$A$9,)&amp;IF(L$10=L20,$A$10,)&amp;IF(L$11=L20,$A$11,)&amp;IF(L$12=L20,$A$12,)&amp;IF(L$13=L20,$A$13,)&amp;IF(L$14=L20,$A$14,)&amp;IF(L$15=L20,$A$15,))</f>
        <v>Mark S</v>
      </c>
      <c r="I20" s="123"/>
      <c r="J20" s="124"/>
      <c r="K20" s="93" t="str">
        <f>IF(SUM(J$4:J$15)=0," ",IF(L$4=L20,K$4,)&amp;IF(L$5=L20,K$5,)&amp;IF(L$6=L20,K$6,)&amp;IF(L$7=L20,K$7,)&amp;IF(L$8=L20,K$8,)&amp;IF(L$9=L20,K$9,)&amp;IF(L$10=L20,K$10,)&amp;IF(L$11=L20,K$11,)&amp;IF(L$12=L20,K$12,)&amp;IF(L$13=L20,K$13,)&amp;IF(L$14=L20,K$14,)&amp;IF(L$15=L20,K$15,))</f>
        <v>67</v>
      </c>
      <c r="L20" s="95">
        <f>IF(SUM(J$4:J$15)=0," ",SMALL(L$4:L$15,1))</f>
        <v>140</v>
      </c>
      <c r="M20" s="96">
        <f>IF(SUM(J$4:J$15)=0," ",L20-L$20)</f>
        <v>0</v>
      </c>
      <c r="N20" s="122" t="str">
        <f>IF(SUM(P$4:P$15)=0," ",IF(R$4=R20,$A$4,)&amp;IF(R$5=R20,$A$5,)&amp;IF(R$6=R20,$A$6,)&amp;IF(R$7=R20,$A$7,)&amp;IF(R$8=R20,$A$8,)&amp;IF(R$9=R20,$A$9,)&amp;IF(R$10=R20,$A$10,)&amp;IF(R$11=R20,$A$11,)&amp;IF(R$12=R20,$A$12,)&amp;IF(R$13=R20,$A$13,)&amp;IF(R$14=R20,$A$14,)&amp;IF(R$15=R20,$A$15,))</f>
        <v>Carl</v>
      </c>
      <c r="O20" s="123"/>
      <c r="P20" s="124"/>
      <c r="Q20" s="93" t="str">
        <f>IF(SUM(P$4:P$15)=0," ",IF(R$4=R20,Q$4,)&amp;IF(R$5=R20,Q$5,)&amp;IF(R$6=R20,Q$6,)&amp;IF(R$7=R20,Q$7,)&amp;IF(R$8=R20,Q$8,)&amp;IF(R$9=R20,Q$9,)&amp;IF(R$10=R20,Q$10,)&amp;IF(R$11=R20,Q$11,)&amp;IF(R$12=R20,Q$12,)&amp;IF(R$13=R20,Q$13,)&amp;IF(R$14=R20,Q$14,)&amp;IF(R$15=R20,Q$15,))</f>
        <v>64</v>
      </c>
      <c r="R20" s="95">
        <f>IF(P4+P5+P6+P7+P8+P9+P10+P11+P12+P13+P14+P15=0," ",SMALL(R4:R15,1))</f>
        <v>208</v>
      </c>
      <c r="S20" s="96">
        <f>IF(SUM(P$4:P$15)=0," ",R20-R$20)</f>
        <v>0</v>
      </c>
      <c r="T20" s="122" t="str">
        <f>IF(SUM(V$4:V$15)=0," ",IF(X$4=X20,$A$4,)&amp;IF(X$5=X20,$A$5,)&amp;IF(X$6=X20,$A$6,)&amp;IF(X$7=X20,$A$7,)&amp;IF(X$8=X20,$A$8,)&amp;IF(X$9=X20,$A$9,)&amp;IF(X$10=X20,$A$10,)&amp;IF(X$11=X20,$A$11,)&amp;IF(X$12=X20,$A$12,)&amp;IF(X$13=X20,$A$13,)&amp;IF(X$14=X20,$A$14,)&amp;IF(X$15=X20,$A$15,))</f>
        <v>Mark S</v>
      </c>
      <c r="U20" s="123"/>
      <c r="V20" s="124"/>
      <c r="W20" s="93" t="str">
        <f>IF(SUM(V$4:V$15)=0," ",IF(X$4=X20,W$4,)&amp;IF(X$5=X20,W$5,)&amp;IF(X$6=X20,W$6,)&amp;IF(X$7=X20,W$7,)&amp;IF(X$8=X20,W$8,)&amp;IF(X$9=X20,W$9,)&amp;IF(X$10=X20,W$10,)&amp;IF(X$11=X20,W$11,)&amp;IF(X$12=X20,W$12,)&amp;IF(X$13=X20,W$13,)&amp;IF(X$14=X20,W$14,)&amp;IF(X$15=X20,W$15,))</f>
        <v>62</v>
      </c>
      <c r="X20" s="95">
        <f>IF(V4+V5+V6+V7+V8+V9+V10+V11+V12+V13+V14+V15=0," ",SMALL(X4:X15,1))</f>
        <v>274</v>
      </c>
      <c r="Y20" s="101">
        <f>IF(SUM(V$4:V$15)=0," ",X20-X$20)</f>
        <v>0</v>
      </c>
      <c r="Z20" s="122" t="str">
        <f>IF(SUM(AB$4:AB$15)=0," ",IF(AD$4=AD20,$A$4,)&amp;IF(AD$5=AD20,$A$5,)&amp;IF(AD$6=AD20,$A$6,)&amp;IF(AD$7=AD20,$A$7,)&amp;IF(AD$8=AD20,$A$8,)&amp;IF(AD$9=AD20,$A$9,)&amp;IF(AD$10=AD20,$A$10,)&amp;IF(AD$11=AD20,$A$11,)&amp;IF(AD$12=AD20,$A$12,)&amp;IF(AD$13=AD20,$A$13,)&amp;IF(AD$14=AD20,$A$14,)&amp;IF(AD$15=AD20,$A$15,))</f>
        <v>Mark S</v>
      </c>
      <c r="AA20" s="123"/>
      <c r="AB20" s="124"/>
      <c r="AC20" s="62" t="str">
        <f>IF(SUM(AB$4:AB$15)=0," ",IF(AD$4=AD20,AC$4,)&amp;IF(AD$5=AD20,AC$5,)&amp;IF(AD$6=AD20,AC$6,)&amp;IF(AD$7=AD20,AC$7,)&amp;IF(AD$8=AD20,AC$8,)&amp;IF(AD$9=AD20,AC$9,)&amp;IF(AD$10=AD20,AC$10,)&amp;IF(AD$11=AD20,AC$11,)&amp;IF(AD$12=AD20,AC$12,)&amp;IF(AD$13=AD20,AC$13,)&amp;IF(AD$14=AD20,AC$14,)&amp;IF(AD$15=AD20,AC$15,))</f>
        <v>77</v>
      </c>
      <c r="AD20" s="71">
        <f>IF(AB4+AB5+AB6+AB7+AB8+AB9+AB10+AB11+AB12+AB13+AB14+AB15=0," ",SMALL(AD4:AD15,1))</f>
        <v>351</v>
      </c>
      <c r="AE20" s="101">
        <f>IF(SUM(AB$4:AB$15)=0," ",AD20-AD$20)</f>
        <v>0</v>
      </c>
      <c r="AF20" s="113" t="str">
        <f>IF(SUM(AH$4:AH$15)=0," ",IF(AJ$4=AJ20,$A$4,)&amp;IF(AJ$5=AJ20,$A$5,)&amp;IF(AJ$6=AJ20,$A$6,)&amp;IF(AJ$7=AJ20,$A$7,)&amp;IF(AJ$8=AJ20,$A$8,)&amp;IF(AJ$9=AJ20,$A$9,)&amp;IF(AJ$10=AJ20,$A$10,)&amp;IF(AJ$11=AJ20,$A$11,)&amp;IF(AJ$12=AJ20,$A$12,)&amp;IF(AJ$13=AJ20,$A$13,)&amp;IF(AJ$14=AJ20,$A$14,)&amp;IF(AJ$15=AJ20,$A$15,))</f>
        <v xml:space="preserve"> </v>
      </c>
      <c r="AG20" s="114"/>
      <c r="AH20" s="115"/>
      <c r="AI20" s="62" t="str">
        <f>IF(SUM(AH$4:AH$15)=0," ",IF(AJ$4=AJ20,AI$4,)&amp;IF(AJ$5=AJ20,AI$5,)&amp;IF(AJ$6=AJ20,AI$6,)&amp;IF(AJ$7=AJ20,AI$7,)&amp;IF(AJ$8=AJ20,AI$8,)&amp;IF(AJ$9=AJ20,AI$9,)&amp;IF(AJ$10=AJ20,AI$10,)&amp;IF(AJ$11=AJ20,AI$11,)&amp;IF(AJ$12=AJ20,AI$12,)&amp;IF(AJ$13=AJ20,AI$13,)&amp;IF(AJ$14=AJ20,AI$14,)&amp;IF(AJ$15=AJ20,AI$15,))</f>
        <v xml:space="preserve"> </v>
      </c>
      <c r="AJ20" s="71" t="str">
        <f>IF(AH4+AH5+AH6+AH7+AH8+AH9+AH10+AH11+AH12+AH13+AH14+AH15=0," ",SMALL(AJ4:AJ15,1))</f>
        <v xml:space="preserve"> </v>
      </c>
      <c r="AK20" s="101" t="str">
        <f>IF(SUM(AH$4:AH$15)=0," ",AJ20-AJ$20)</f>
        <v xml:space="preserve"> </v>
      </c>
      <c r="AL20" s="113" t="str">
        <f>IF(SUM(AN$4:AN$15)=0," ",IF(AP$4=AP20,$A$4,)&amp;IF(AP$5=AP20,$A$5,)&amp;IF(AP$6=AP20,$A$6,)&amp;IF(AP$7=AP20,$A$7,)&amp;IF(AP$8=AP20,$A$8,)&amp;IF(AP$9=AP20,$A$9,)&amp;IF(AP$10=AP20,$A$10,)&amp;IF(AP$11=AP20,$A$11,)&amp;IF(AP$12=AP20,$A$12,)&amp;IF(AP$13=AP20,$A$13,)&amp;IF(AP$14=AP20,$A$14,)&amp;IF(AP$15=AP20,$A$15,))</f>
        <v xml:space="preserve"> </v>
      </c>
      <c r="AM20" s="114"/>
      <c r="AN20" s="115"/>
      <c r="AO20" s="62" t="str">
        <f>IF(SUM(AN$4:AN$15)=0," ",IF(AP$4=AP20,AO$4,)&amp;IF(AP$5=AP20,AO$5,)&amp;IF(AP$6=AP20,AO$6,)&amp;IF(AP$7=AP20,AO$7,)&amp;IF(AP$8=AP20,AO$8,)&amp;IF(AP$9=AP20,AO$9,)&amp;IF(AP$10=AP20,AO$10,)&amp;IF(AP$11=AP20,AO$11,)&amp;IF(AP$12=AP20,AO$12,)&amp;IF(AP$13=AP20,AO$13,)&amp;IF(AP$14=AP20,AO$14,)&amp;IF(AP$15=AP20,AO$15,))</f>
        <v xml:space="preserve"> </v>
      </c>
      <c r="AP20" s="71" t="str">
        <f>IF(AN4+AN5+AN6+AN7+AN8+AN9+AN10+AN11+AN12+AN13+AN14+AN15=0," ",SMALL(AP4:AP15,1))</f>
        <v xml:space="preserve"> </v>
      </c>
      <c r="AQ20" s="101" t="str">
        <f>IF(SUM(AN$4:AN$15)=0," ",AP20-AP$20)</f>
        <v xml:space="preserve"> </v>
      </c>
      <c r="AR20" s="18"/>
    </row>
    <row r="21" spans="1:44" ht="20.100000000000001" customHeight="1">
      <c r="A21" s="26">
        <v>2</v>
      </c>
      <c r="B21" s="119" t="str">
        <f t="shared" ref="B21:B31" si="14">IF(SUM(D$4:D$15)=0," ",IF(F$4=F21,A$4,)&amp;IF(F$5=F21,A$5,)&amp;IF(F$6=F21,A$6,)&amp;IF(F$7=F21,A$7,)&amp;IF(F$8=F21,A$8,)&amp;IF(F$9=F21,A$9,)&amp;IF(F$10=F21,A$10,)&amp;IF(F$11=F21,A$11,)&amp;IF(F$12=F21,A$12,)&amp;IF(F$13=F21,A$13,)&amp;IF(F$14=F21,A$14,)&amp;IF(F$15=F21,A$15,))</f>
        <v>GeorgeMark S</v>
      </c>
      <c r="C21" s="120"/>
      <c r="D21" s="121"/>
      <c r="E21" s="67" t="str">
        <f t="shared" ref="E21:E31" si="15">IF(SUM(D$4:D$15)=0," ",IF(F$4=F21,E$4,)&amp;IF(F$5=F21,E$5,)&amp;IF(F$6=F21,E$6,)&amp;IF(F$7=F21,E$7,)&amp;IF(F$8=F21,E$8,)&amp;IF(F$9=F21,E$9,)&amp;IF(F$10=F21,E$10,)&amp;IF(F$11=F21,E$11,)&amp;IF(F$12=F21,E$12,)&amp;IF(F$13=F21,E$13,)&amp;IF(F$14=F21,E$14,)&amp;IF(F$15=F21,E$15,))</f>
        <v>7373</v>
      </c>
      <c r="F21" s="45">
        <f>IF(SUM(D$4:D$15)=0," ",SMALL(F$4:F$15,2))</f>
        <v>73</v>
      </c>
      <c r="G21" s="70">
        <f t="shared" ref="G21:G31" si="16">IF(SUM(D$4:D$15)=0," ",F21-F$20)</f>
        <v>3</v>
      </c>
      <c r="H21" s="109" t="str">
        <f t="shared" ref="H21:H31" si="17">IF(SUM(J$4:J$15)=0," ",IF(L$4=L21,$A$4,)&amp;IF(L$5=L21,$A$5,)&amp;IF(L$6=L21,$A$6,)&amp;IF(L$7=L21,$A$7,)&amp;IF(L$8=L21,$A$8,)&amp;IF(L$9=L21,$A$9,)&amp;IF(L$10=L21,$A$10,)&amp;IF(L$11=L21,$A$11,)&amp;IF(L$12=L21,$A$12,)&amp;IF(L$13=L21,$A$13,)&amp;IF(L$14=L21,$A$14,)&amp;IF(L$15=L21,$A$15,))</f>
        <v>Bill S</v>
      </c>
      <c r="I21" s="110"/>
      <c r="J21" s="111"/>
      <c r="K21" s="45" t="str">
        <f>IF(SUM(J$4:J$15)=0," ",IF(L$4=L21,K$4,)&amp;IF(L$5=L21,K$5,)&amp;IF(L$6=L21,K$6,)&amp;IF(L$7=L21,K$7,)&amp;IF(L$8=L21,K$8,)&amp;IF(L$9=L21,K$9,)&amp;IF(L$10=L21,K$10,)&amp;IF(L$11=L21,K$11,)&amp;IF(L$12=L21,K$12,)&amp;IF(L$13=L21,K$13,)&amp;IF(L$14=L21,K$14,)&amp;IF(L$15=L21,K$15,))</f>
        <v>72</v>
      </c>
      <c r="L21" s="72">
        <f>IF(SUM(J$4:J$15)=0," ",SMALL(L$4:L$15,2))</f>
        <v>142</v>
      </c>
      <c r="M21" s="81">
        <f t="shared" ref="M21:M31" si="18">IF(SUM(J$4:J$15)=0," ",L21-L$20)</f>
        <v>2</v>
      </c>
      <c r="N21" s="109" t="str">
        <f t="shared" ref="N21:N31" si="19">IF(SUM(P$4:P$15)=0," ",IF(R$4=R21,$A$4,)&amp;IF(R$5=R21,$A$5,)&amp;IF(R$6=R21,$A$6,)&amp;IF(R$7=R21,$A$7,)&amp;IF(R$8=R21,$A$8,)&amp;IF(R$9=R21,$A$9,)&amp;IF(R$10=R21,$A$10,)&amp;IF(R$11=R21,$A$11,)&amp;IF(R$12=R21,$A$12,)&amp;IF(R$13=R21,$A$13,)&amp;IF(R$14=R21,$A$14,)&amp;IF(R$15=R21,$A$15,))</f>
        <v>Mark S</v>
      </c>
      <c r="O21" s="110"/>
      <c r="P21" s="111"/>
      <c r="Q21" s="45" t="str">
        <f t="shared" ref="Q21:Q31" si="20">IF(SUM(P$4:P$15)=0," ",IF(R$4=R21,Q$4,)&amp;IF(R$5=R21,Q$5,)&amp;IF(R$6=R21,Q$6,)&amp;IF(R$7=R21,Q$7,)&amp;IF(R$8=R21,Q$8,)&amp;IF(R$9=R21,Q$9,)&amp;IF(R$10=R21,Q$10,)&amp;IF(R$11=R21,Q$11,)&amp;IF(R$12=R21,Q$12,)&amp;IF(R$13=R21,Q$13,)&amp;IF(R$14=R21,Q$14,)&amp;IF(R$15=R21,Q$15,))</f>
        <v>72</v>
      </c>
      <c r="R21" s="72">
        <f>IF(P4+P5+P6+P7+P8+P9+P10+P11+P12+P13+P14+P15=0," ",SMALL(R4:R15,2))</f>
        <v>212</v>
      </c>
      <c r="S21" s="81">
        <f t="shared" ref="S21:S31" si="21">IF(SUM(P$4:P$15)=0," ",R21-R$20)</f>
        <v>4</v>
      </c>
      <c r="T21" s="109" t="str">
        <f t="shared" ref="T21:T31" si="22">IF(SUM(V$4:V$15)=0," ",IF(X$4=X21,$A$4,)&amp;IF(X$5=X21,$A$5,)&amp;IF(X$6=X21,$A$6,)&amp;IF(X$7=X21,$A$7,)&amp;IF(X$8=X21,$A$8,)&amp;IF(X$9=X21,$A$9,)&amp;IF(X$10=X21,$A$10,)&amp;IF(X$11=X21,$A$11,)&amp;IF(X$12=X21,$A$12,)&amp;IF(X$13=X21,$A$13,)&amp;IF(X$14=X21,$A$14,)&amp;IF(X$15=X21,$A$15,))</f>
        <v>Bill S</v>
      </c>
      <c r="U21" s="110"/>
      <c r="V21" s="111"/>
      <c r="W21" s="45" t="str">
        <f t="shared" ref="W21:W31" si="23">IF(SUM(V$4:V$15)=0," ",IF(X$4=X21,W$4,)&amp;IF(X$5=X21,W$5,)&amp;IF(X$6=X21,W$6,)&amp;IF(X$7=X21,W$7,)&amp;IF(X$8=X21,W$8,)&amp;IF(X$9=X21,W$9,)&amp;IF(X$10=X21,W$10,)&amp;IF(X$11=X21,W$11,)&amp;IF(X$12=X21,W$12,)&amp;IF(X$13=X21,W$13,)&amp;IF(X$14=X21,W$14,)&amp;IF(X$15=X21,W$15,))</f>
        <v>63</v>
      </c>
      <c r="X21" s="72">
        <f>IF(V4+V5+V6+V7+V8+V9+V10+V11+V12+V13+V14+V15=0," ",SMALL(X4:X15,2))</f>
        <v>281</v>
      </c>
      <c r="Y21" s="81">
        <f t="shared" ref="Y21:Y31" si="24">IF(SUM(V$4:V$15)=0," ",X21-X$20)</f>
        <v>7</v>
      </c>
      <c r="Z21" s="109" t="str">
        <f t="shared" ref="Z21:Z31" si="25">IF(SUM(AB$4:AB$15)=0," ",IF(AD$4=AD21,$A$4,)&amp;IF(AD$5=AD21,$A$5,)&amp;IF(AD$6=AD21,$A$6,)&amp;IF(AD$7=AD21,$A$7,)&amp;IF(AD$8=AD21,$A$8,)&amp;IF(AD$9=AD21,$A$9,)&amp;IF(AD$10=AD21,$A$10,)&amp;IF(AD$11=AD21,$A$11,)&amp;IF(AD$12=AD21,$A$12,)&amp;IF(AD$13=AD21,$A$13,)&amp;IF(AD$14=AD21,$A$14,)&amp;IF(AD$15=AD21,$A$15,))</f>
        <v>George</v>
      </c>
      <c r="AA21" s="110"/>
      <c r="AB21" s="111"/>
      <c r="AC21" s="45" t="str">
        <f t="shared" ref="AC21:AC31" si="26">IF(SUM(AB$4:AB$15)=0," ",IF(AD$4=AD21,AC$4,)&amp;IF(AD$5=AD21,AC$5,)&amp;IF(AD$6=AD21,AC$6,)&amp;IF(AD$7=AD21,AC$7,)&amp;IF(AD$8=AD21,AC$8,)&amp;IF(AD$9=AD21,AC$9,)&amp;IF(AD$10=AD21,AC$10,)&amp;IF(AD$11=AD21,AC$11,)&amp;IF(AD$12=AD21,AC$12,)&amp;IF(AD$13=AD21,AC$13,)&amp;IF(AD$14=AD21,AC$14,)&amp;IF(AD$15=AD21,AC$15,))</f>
        <v>67</v>
      </c>
      <c r="AD21" s="72">
        <f>IF(AB4+AB5+AB6+AB7+AB8+AB9+AB10+AB11+AB12+AB13+AB14+AB15=0," ",SMALL(AD4:AD15,2))</f>
        <v>353</v>
      </c>
      <c r="AE21" s="81">
        <f t="shared" ref="AE21:AE31" si="27">IF(SUM(AB$4:AB$15)=0," ",AD21-AD$20)</f>
        <v>2</v>
      </c>
      <c r="AF21" s="109" t="str">
        <f t="shared" ref="AF21:AF31" si="28">IF(SUM(AH$4:AH$15)=0," ",IF(AJ$4=AJ21,$A$4,)&amp;IF(AJ$5=AJ21,$A$5,)&amp;IF(AJ$6=AJ21,$A$6,)&amp;IF(AJ$7=AJ21,$A$7,)&amp;IF(AJ$8=AJ21,$A$8,)&amp;IF(AJ$9=AJ21,$A$9,)&amp;IF(AJ$10=AJ21,$A$10,)&amp;IF(AJ$11=AJ21,$A$11,)&amp;IF(AJ$12=AJ21,$A$12,)&amp;IF(AJ$13=AJ21,$A$13,)&amp;IF(AJ$14=AJ21,$A$14,)&amp;IF(AJ$15=AJ21,$A$15,))</f>
        <v xml:space="preserve"> </v>
      </c>
      <c r="AG21" s="110"/>
      <c r="AH21" s="111"/>
      <c r="AI21" s="45" t="str">
        <f t="shared" ref="AI21:AI31" si="29">IF(SUM(AH$4:AH$15)=0," ",IF(AJ$4=AJ21,AI$4,)&amp;IF(AJ$5=AJ21,AI$5,)&amp;IF(AJ$6=AJ21,AI$6,)&amp;IF(AJ$7=AJ21,AI$7,)&amp;IF(AJ$8=AJ21,AI$8,)&amp;IF(AJ$9=AJ21,AI$9,)&amp;IF(AJ$10=AJ21,AI$10,)&amp;IF(AJ$11=AJ21,AI$11,)&amp;IF(AJ$12=AJ21,AI$12,)&amp;IF(AJ$13=AJ21,AI$13,)&amp;IF(AJ$14=AJ21,AI$14,)&amp;IF(AJ$15=AJ21,AI$15,))</f>
        <v xml:space="preserve"> </v>
      </c>
      <c r="AJ21" s="72" t="str">
        <f>IF(AH4+AH5+AH6+AH7+AH8+AH9+AH10+AH11+AH12+AH13+AH14+AH15=0," ",SMALL(AJ4:AJ15,2))</f>
        <v xml:space="preserve"> </v>
      </c>
      <c r="AK21" s="81" t="str">
        <f t="shared" ref="AK21:AK31" si="30">IF(SUM(AH$4:AH$15)=0," ",AJ21-AJ$20)</f>
        <v xml:space="preserve"> </v>
      </c>
      <c r="AL21" s="109" t="str">
        <f t="shared" ref="AL21:AL31" si="31">IF(SUM(AN$4:AN$15)=0," ",IF(AP$4=AP21,$A$4,)&amp;IF(AP$5=AP21,$A$5,)&amp;IF(AP$6=AP21,$A$6,)&amp;IF(AP$7=AP21,$A$7,)&amp;IF(AP$8=AP21,$A$8,)&amp;IF(AP$9=AP21,$A$9,)&amp;IF(AP$10=AP21,$A$10,)&amp;IF(AP$11=AP21,$A$11,)&amp;IF(AP$12=AP21,$A$12,)&amp;IF(AP$13=AP21,$A$13,)&amp;IF(AP$14=AP21,$A$14,)&amp;IF(AP$15=AP21,$A$15,))</f>
        <v xml:space="preserve"> </v>
      </c>
      <c r="AM21" s="110"/>
      <c r="AN21" s="111"/>
      <c r="AO21" s="45" t="str">
        <f t="shared" ref="AO21:AO31" si="32">IF(SUM(AN$4:AN$15)=0," ",IF(AP$4=AP21,AO$4,)&amp;IF(AP$5=AP21,AO$5,)&amp;IF(AP$6=AP21,AO$6,)&amp;IF(AP$7=AP21,AO$7,)&amp;IF(AP$8=AP21,AO$8,)&amp;IF(AP$9=AP21,AO$9,)&amp;IF(AP$10=AP21,AO$10,)&amp;IF(AP$11=AP21,AO$11,)&amp;IF(AP$12=AP21,AO$12,)&amp;IF(AP$13=AP21,AO$13,)&amp;IF(AP$14=AP21,AO$14,)&amp;IF(AP$15=AP21,AO$15,))</f>
        <v xml:space="preserve"> </v>
      </c>
      <c r="AP21" s="72" t="str">
        <f>IF(AN4+AN5+AN6+AN7+AN8+AN9+AN10+AN11+AN12+AN13+AN14+AN15=0," ",SMALL(AP4:AP15,2))</f>
        <v xml:space="preserve"> </v>
      </c>
      <c r="AQ21" s="102" t="str">
        <f t="shared" ref="AQ21:AQ31" si="33">IF(SUM(AN$4:AN$15)=0," ",AP21-AP$20)</f>
        <v xml:space="preserve"> </v>
      </c>
      <c r="AR21" s="18"/>
    </row>
    <row r="22" spans="1:44" ht="20.100000000000001" customHeight="1">
      <c r="A22" s="97">
        <v>3</v>
      </c>
      <c r="B22" s="127" t="str">
        <f t="shared" si="14"/>
        <v>GeorgeMark S</v>
      </c>
      <c r="C22" s="128"/>
      <c r="D22" s="129"/>
      <c r="E22" s="93" t="str">
        <f t="shared" si="15"/>
        <v>7373</v>
      </c>
      <c r="F22" s="98">
        <f>IF(SUM(D$4:D$15)=0," ",SMALL(F$4:F$15,3))</f>
        <v>73</v>
      </c>
      <c r="G22" s="82">
        <f t="shared" si="16"/>
        <v>3</v>
      </c>
      <c r="H22" s="122" t="str">
        <f t="shared" si="17"/>
        <v>Carl</v>
      </c>
      <c r="I22" s="123"/>
      <c r="J22" s="124"/>
      <c r="K22" s="98" t="str">
        <f t="shared" ref="K22:K31" si="34">IF(SUM(J$4:J$15)=0," ",IF(L$4=L22,K$4,)&amp;IF(L$5=L22,K$5,)&amp;IF(L$6=L22,K$6,)&amp;IF(L$7=L22,K$7,)&amp;IF(L$8=L22,K$8,)&amp;IF(L$9=L22,K$9,)&amp;IF(L$10=L22,K$10,)&amp;IF(L$11=L22,K$11,)&amp;IF(L$12=L22,K$12,)&amp;IF(L$13=L22,K$13,)&amp;IF(L$14=L22,K$14,)&amp;IF(L$15=L22,K$15,))</f>
        <v>62</v>
      </c>
      <c r="L22" s="99">
        <f>IF(SUM(J$4:J$15)=0," ",SMALL(L$4:L$15,3))</f>
        <v>144</v>
      </c>
      <c r="M22" s="96">
        <f t="shared" si="18"/>
        <v>4</v>
      </c>
      <c r="N22" s="122" t="str">
        <f t="shared" si="19"/>
        <v>Bill S</v>
      </c>
      <c r="O22" s="123"/>
      <c r="P22" s="124"/>
      <c r="Q22" s="98" t="str">
        <f t="shared" si="20"/>
        <v>76</v>
      </c>
      <c r="R22" s="99">
        <f>IF(P4+P5+P6+P7+P8+P9+P10+P11+P12+P13+P14+P15=0," ",SMALL(R4:R15,3))</f>
        <v>218</v>
      </c>
      <c r="S22" s="96">
        <f t="shared" si="21"/>
        <v>10</v>
      </c>
      <c r="T22" s="122" t="str">
        <f t="shared" si="22"/>
        <v>Carl</v>
      </c>
      <c r="U22" s="123"/>
      <c r="V22" s="124"/>
      <c r="W22" s="44" t="str">
        <f t="shared" si="23"/>
        <v>75</v>
      </c>
      <c r="X22" s="73">
        <f>IF(V4+V5+V6+V7+V8+V9+V10+V11+V12+V13+V14+V15=0," ",SMALL(X4:X15,3))</f>
        <v>283</v>
      </c>
      <c r="Y22" s="63">
        <f t="shared" si="24"/>
        <v>9</v>
      </c>
      <c r="Z22" s="113" t="str">
        <f t="shared" si="25"/>
        <v>Dave</v>
      </c>
      <c r="AA22" s="114"/>
      <c r="AB22" s="115"/>
      <c r="AC22" s="44" t="str">
        <f t="shared" si="26"/>
        <v>67</v>
      </c>
      <c r="AD22" s="73">
        <f>IF(AB4+AB5+AB6+AB7+AB8+AB9+AB10+AB11+AB12+AB13+AB14+AB15=0," ",SMALL(AD4:AD15,3))</f>
        <v>356</v>
      </c>
      <c r="AE22" s="63">
        <f t="shared" si="27"/>
        <v>5</v>
      </c>
      <c r="AF22" s="113" t="str">
        <f t="shared" si="28"/>
        <v xml:space="preserve"> </v>
      </c>
      <c r="AG22" s="114"/>
      <c r="AH22" s="115"/>
      <c r="AI22" s="44" t="str">
        <f t="shared" si="29"/>
        <v xml:space="preserve"> </v>
      </c>
      <c r="AJ22" s="73" t="str">
        <f>IF(AH4+AH5+AH6+AH7+AH8+AH9+AH10+AH11+AH12+AH13+AH14+AH15=0," ",SMALL(AJ4:AJ15,3))</f>
        <v xml:space="preserve"> </v>
      </c>
      <c r="AK22" s="63" t="str">
        <f t="shared" si="30"/>
        <v xml:space="preserve"> </v>
      </c>
      <c r="AL22" s="113" t="str">
        <f t="shared" si="31"/>
        <v xml:space="preserve"> </v>
      </c>
      <c r="AM22" s="114"/>
      <c r="AN22" s="115"/>
      <c r="AO22" s="44" t="str">
        <f t="shared" si="32"/>
        <v xml:space="preserve"> </v>
      </c>
      <c r="AP22" s="73" t="str">
        <f>IF(AN4+AN5+AN6+AN7+AN8+AN9+AN10+AN11+AN12+AN13+AN14+AN15=0," ",SMALL(AP4:AP15,3))</f>
        <v xml:space="preserve"> </v>
      </c>
      <c r="AQ22" s="103" t="str">
        <f t="shared" si="33"/>
        <v xml:space="preserve"> </v>
      </c>
      <c r="AR22" s="18"/>
    </row>
    <row r="23" spans="1:44" ht="20.100000000000001" customHeight="1">
      <c r="A23" s="26">
        <v>4</v>
      </c>
      <c r="B23" s="119" t="str">
        <f t="shared" si="14"/>
        <v>Dennis</v>
      </c>
      <c r="C23" s="120"/>
      <c r="D23" s="121"/>
      <c r="E23" s="67" t="str">
        <f t="shared" si="15"/>
        <v>75</v>
      </c>
      <c r="F23" s="45">
        <f>IF(SUM(D$4:D$15)=0," ",SMALL(F$4:F$15,4))</f>
        <v>75</v>
      </c>
      <c r="G23" s="70">
        <f t="shared" si="16"/>
        <v>5</v>
      </c>
      <c r="H23" s="109" t="str">
        <f t="shared" si="17"/>
        <v>Ian</v>
      </c>
      <c r="I23" s="110"/>
      <c r="J23" s="111"/>
      <c r="K23" s="45" t="str">
        <f t="shared" si="34"/>
        <v>70</v>
      </c>
      <c r="L23" s="72">
        <f>IF(SUM(J$4:J$15)=0," ",SMALL(L$4:L$15,4))</f>
        <v>148</v>
      </c>
      <c r="M23" s="81">
        <f t="shared" si="18"/>
        <v>8</v>
      </c>
      <c r="N23" s="109" t="str">
        <f t="shared" si="19"/>
        <v>John P</v>
      </c>
      <c r="O23" s="110"/>
      <c r="P23" s="111"/>
      <c r="Q23" s="45" t="str">
        <f t="shared" si="20"/>
        <v>65</v>
      </c>
      <c r="R23" s="72">
        <f>IF(P4+P5+P6+P7+P8+P9+P10+P11+P12+P13+P14+P15=0," ",SMALL(R4:R15,4))</f>
        <v>221</v>
      </c>
      <c r="S23" s="81">
        <f t="shared" si="21"/>
        <v>13</v>
      </c>
      <c r="T23" s="109" t="str">
        <f t="shared" si="22"/>
        <v>George</v>
      </c>
      <c r="U23" s="110"/>
      <c r="V23" s="111"/>
      <c r="W23" s="45" t="str">
        <f t="shared" si="23"/>
        <v>56</v>
      </c>
      <c r="X23" s="72">
        <f>IF(V4+V5+V6+V7+V8+V9+V10+V11+V12+V13+V14+V15=0," ",SMALL(X4:X15,4))</f>
        <v>286</v>
      </c>
      <c r="Y23" s="81">
        <f t="shared" si="24"/>
        <v>12</v>
      </c>
      <c r="Z23" s="109" t="str">
        <f t="shared" si="25"/>
        <v>Bill S</v>
      </c>
      <c r="AA23" s="110"/>
      <c r="AB23" s="111"/>
      <c r="AC23" s="45" t="str">
        <f t="shared" si="26"/>
        <v>76</v>
      </c>
      <c r="AD23" s="72">
        <f>IF(AB4+AB5+AB6+AB7+AB8+AB9+AB10+AB11+AB12+AB13+AB14+AB15=0," ",SMALL(AD4:AD15,4))</f>
        <v>357</v>
      </c>
      <c r="AE23" s="81">
        <f t="shared" si="27"/>
        <v>6</v>
      </c>
      <c r="AF23" s="109" t="str">
        <f t="shared" si="28"/>
        <v xml:space="preserve"> </v>
      </c>
      <c r="AG23" s="110"/>
      <c r="AH23" s="111"/>
      <c r="AI23" s="45" t="str">
        <f t="shared" si="29"/>
        <v xml:space="preserve"> </v>
      </c>
      <c r="AJ23" s="72" t="str">
        <f>IF(AH4+AH5+AH6+AH7+AH8+AH9+AH10+AH11+AH12+AH13+AH14+AH15=0," ",SMALL(AJ4:AJ15,4))</f>
        <v xml:space="preserve"> </v>
      </c>
      <c r="AK23" s="81" t="str">
        <f t="shared" si="30"/>
        <v xml:space="preserve"> </v>
      </c>
      <c r="AL23" s="109" t="str">
        <f t="shared" si="31"/>
        <v xml:space="preserve"> </v>
      </c>
      <c r="AM23" s="110"/>
      <c r="AN23" s="111"/>
      <c r="AO23" s="45" t="str">
        <f t="shared" si="32"/>
        <v xml:space="preserve"> </v>
      </c>
      <c r="AP23" s="72" t="str">
        <f>IF(AN4+AN5+AN6+AN7+AN8+AN9+AN10+AN11+AN12+AN13+AN14+AN15=0," ",SMALL(AP4:AP15,4))</f>
        <v xml:space="preserve"> </v>
      </c>
      <c r="AQ23" s="102" t="str">
        <f t="shared" si="33"/>
        <v xml:space="preserve"> </v>
      </c>
      <c r="AR23" s="18"/>
    </row>
    <row r="24" spans="1:44" ht="20.100000000000001" customHeight="1">
      <c r="A24" s="97">
        <v>5</v>
      </c>
      <c r="B24" s="127" t="str">
        <f t="shared" si="14"/>
        <v>Nick</v>
      </c>
      <c r="C24" s="128"/>
      <c r="D24" s="129"/>
      <c r="E24" s="93" t="str">
        <f t="shared" si="15"/>
        <v>77</v>
      </c>
      <c r="F24" s="98">
        <f>IF(SUM(D$4:D$15)=0," ",SMALL(F$4:F$15,5))</f>
        <v>77</v>
      </c>
      <c r="G24" s="82">
        <f t="shared" si="16"/>
        <v>7</v>
      </c>
      <c r="H24" s="122" t="str">
        <f t="shared" si="17"/>
        <v>George</v>
      </c>
      <c r="I24" s="123"/>
      <c r="J24" s="124"/>
      <c r="K24" s="98" t="str">
        <f t="shared" si="34"/>
        <v>81</v>
      </c>
      <c r="L24" s="99">
        <f>IF(SUM(J$4:J$15)=0," ",SMALL(L$4:L$15,5))</f>
        <v>154</v>
      </c>
      <c r="M24" s="96">
        <f t="shared" si="18"/>
        <v>14</v>
      </c>
      <c r="N24" s="122" t="str">
        <f t="shared" si="19"/>
        <v>Dennis</v>
      </c>
      <c r="O24" s="123"/>
      <c r="P24" s="124"/>
      <c r="Q24" s="98" t="str">
        <f t="shared" si="20"/>
        <v>68</v>
      </c>
      <c r="R24" s="99">
        <f>IF(P4+P5+P6+P7+P8+P9+P10+P11+P12+P13+P14+P15=0," ",SMALL(R4:R15,5))</f>
        <v>223</v>
      </c>
      <c r="S24" s="96">
        <f t="shared" si="21"/>
        <v>15</v>
      </c>
      <c r="T24" s="122" t="str">
        <f t="shared" si="22"/>
        <v>Dave</v>
      </c>
      <c r="U24" s="123"/>
      <c r="V24" s="124"/>
      <c r="W24" s="44" t="str">
        <f t="shared" si="23"/>
        <v>61</v>
      </c>
      <c r="X24" s="73">
        <f>IF(V4+V5+V6+V7+V8+V9+V10+V11+V12+V13+V14+V15=0," ",SMALL(X4:X15,5))</f>
        <v>289</v>
      </c>
      <c r="Y24" s="63">
        <f t="shared" si="24"/>
        <v>15</v>
      </c>
      <c r="Z24" s="113" t="str">
        <f t="shared" si="25"/>
        <v>Carl</v>
      </c>
      <c r="AA24" s="114"/>
      <c r="AB24" s="115"/>
      <c r="AC24" s="44" t="str">
        <f t="shared" si="26"/>
        <v>77</v>
      </c>
      <c r="AD24" s="73">
        <f>IF(AB4+AB5+AB6+AB7+AB8+AB9+AB10+AB11+AB12+AB13+AB14+AB15=0," ",SMALL(AD4:AD15,5))</f>
        <v>360</v>
      </c>
      <c r="AE24" s="63">
        <f t="shared" si="27"/>
        <v>9</v>
      </c>
      <c r="AF24" s="113" t="str">
        <f t="shared" si="28"/>
        <v xml:space="preserve"> </v>
      </c>
      <c r="AG24" s="114"/>
      <c r="AH24" s="115"/>
      <c r="AI24" s="44" t="str">
        <f t="shared" si="29"/>
        <v xml:space="preserve"> </v>
      </c>
      <c r="AJ24" s="73" t="str">
        <f>IF(AH4+AH5+AH6+AH7+AH8+AH9+AH10+AH11+AH12+AH13+AH14+AH15=0," ",SMALL(AJ4:AJ15,5))</f>
        <v xml:space="preserve"> </v>
      </c>
      <c r="AK24" s="63" t="str">
        <f t="shared" si="30"/>
        <v xml:space="preserve"> </v>
      </c>
      <c r="AL24" s="113" t="str">
        <f t="shared" si="31"/>
        <v xml:space="preserve"> </v>
      </c>
      <c r="AM24" s="114"/>
      <c r="AN24" s="115"/>
      <c r="AO24" s="44" t="str">
        <f t="shared" si="32"/>
        <v xml:space="preserve"> </v>
      </c>
      <c r="AP24" s="73" t="str">
        <f>IF(AN4+AN5+AN6+AN7+AN8+AN9+AN10+AN11+AN12+AN13+AN14+AN15=0," ",SMALL(AP4:AP15,5))</f>
        <v xml:space="preserve"> </v>
      </c>
      <c r="AQ24" s="103" t="str">
        <f t="shared" si="33"/>
        <v xml:space="preserve"> </v>
      </c>
      <c r="AR24" s="18"/>
    </row>
    <row r="25" spans="1:44" ht="20.100000000000001" customHeight="1">
      <c r="A25" s="26">
        <v>6</v>
      </c>
      <c r="B25" s="119" t="str">
        <f t="shared" si="14"/>
        <v>Joe MIan</v>
      </c>
      <c r="C25" s="120"/>
      <c r="D25" s="121"/>
      <c r="E25" s="67" t="str">
        <f t="shared" si="15"/>
        <v>7878</v>
      </c>
      <c r="F25" s="45">
        <f>IF(SUM(D$4:D$15)=0," ",SMALL(F$4:F$15,6))</f>
        <v>78</v>
      </c>
      <c r="G25" s="70">
        <f t="shared" si="16"/>
        <v>8</v>
      </c>
      <c r="H25" s="109" t="str">
        <f t="shared" si="17"/>
        <v>Roger ODennis</v>
      </c>
      <c r="I25" s="110"/>
      <c r="J25" s="111"/>
      <c r="K25" s="45" t="str">
        <f t="shared" si="34"/>
        <v>7580</v>
      </c>
      <c r="L25" s="72">
        <f>IF(SUM(J$4:J$15)=0," ",SMALL(L$4:L$15,6))</f>
        <v>155</v>
      </c>
      <c r="M25" s="81">
        <f t="shared" si="18"/>
        <v>15</v>
      </c>
      <c r="N25" s="109" t="str">
        <f t="shared" si="19"/>
        <v>Ian</v>
      </c>
      <c r="O25" s="110"/>
      <c r="P25" s="111"/>
      <c r="Q25" s="45" t="str">
        <f t="shared" si="20"/>
        <v>76</v>
      </c>
      <c r="R25" s="72">
        <f>IF(P4+P5+P6+P7+P8+P9+P10+P11+P12+P13+P14+P15=0," ",SMALL(R4:R15,6))</f>
        <v>224</v>
      </c>
      <c r="S25" s="81">
        <f t="shared" si="21"/>
        <v>16</v>
      </c>
      <c r="T25" s="109" t="str">
        <f t="shared" si="22"/>
        <v>Dennis</v>
      </c>
      <c r="U25" s="110"/>
      <c r="V25" s="111"/>
      <c r="W25" s="45" t="str">
        <f t="shared" si="23"/>
        <v>68</v>
      </c>
      <c r="X25" s="72">
        <f>IF(V4+V5+V6+V7+V8+V9+V10+V11+V12+V13+V14+V15=0," ",SMALL(X4:X15,6))</f>
        <v>291</v>
      </c>
      <c r="Y25" s="81">
        <f t="shared" si="24"/>
        <v>17</v>
      </c>
      <c r="Z25" s="109" t="str">
        <f t="shared" si="25"/>
        <v>Ian</v>
      </c>
      <c r="AA25" s="110"/>
      <c r="AB25" s="111"/>
      <c r="AC25" s="45" t="str">
        <f t="shared" si="26"/>
        <v>67</v>
      </c>
      <c r="AD25" s="72">
        <f>IF(AB4+AB5+AB6+AB7+AB8+AB9+AB10+AB11+AB12+AB13+AB14+AB15=0," ",SMALL(AD4:AD15,6))</f>
        <v>362</v>
      </c>
      <c r="AE25" s="81">
        <f t="shared" si="27"/>
        <v>11</v>
      </c>
      <c r="AF25" s="109" t="str">
        <f t="shared" si="28"/>
        <v xml:space="preserve"> </v>
      </c>
      <c r="AG25" s="110"/>
      <c r="AH25" s="111"/>
      <c r="AI25" s="45" t="str">
        <f t="shared" si="29"/>
        <v xml:space="preserve"> </v>
      </c>
      <c r="AJ25" s="72" t="str">
        <f>IF(AH4+AH5+AH6+AH7+AH8+AH9+AH10+AH11+AH12+AH13+AH14+AH15=0," ",SMALL(AJ4:AJ15,6))</f>
        <v xml:space="preserve"> </v>
      </c>
      <c r="AK25" s="81" t="str">
        <f t="shared" si="30"/>
        <v xml:space="preserve"> </v>
      </c>
      <c r="AL25" s="109" t="str">
        <f t="shared" si="31"/>
        <v xml:space="preserve"> </v>
      </c>
      <c r="AM25" s="110"/>
      <c r="AN25" s="111"/>
      <c r="AO25" s="45" t="str">
        <f t="shared" si="32"/>
        <v xml:space="preserve"> </v>
      </c>
      <c r="AP25" s="72" t="str">
        <f>IF(AN4+AN5+AN6+AN7+AN8+AN9+AN10+AN11+AN12+AN13+AN14+AN15=0," ",SMALL(AP4:AP15,6))</f>
        <v xml:space="preserve"> </v>
      </c>
      <c r="AQ25" s="102" t="str">
        <f t="shared" si="33"/>
        <v xml:space="preserve"> </v>
      </c>
      <c r="AR25" s="18"/>
    </row>
    <row r="26" spans="1:44" ht="20.100000000000001" customHeight="1">
      <c r="A26" s="5">
        <v>7</v>
      </c>
      <c r="B26" s="127" t="str">
        <f t="shared" si="14"/>
        <v>Joe MIan</v>
      </c>
      <c r="C26" s="128"/>
      <c r="D26" s="129"/>
      <c r="E26" s="93" t="str">
        <f t="shared" si="15"/>
        <v>7878</v>
      </c>
      <c r="F26" s="98">
        <f>IF(SUM(D$4:D$15)=0," ",SMALL(F$4:F$15,7))</f>
        <v>78</v>
      </c>
      <c r="G26" s="82">
        <f t="shared" si="16"/>
        <v>8</v>
      </c>
      <c r="H26" s="122" t="str">
        <f t="shared" si="17"/>
        <v>Roger ODennis</v>
      </c>
      <c r="I26" s="123"/>
      <c r="J26" s="124"/>
      <c r="K26" s="98" t="str">
        <f t="shared" si="34"/>
        <v>7580</v>
      </c>
      <c r="L26" s="99">
        <f>IF(SUM(J$4:J$15)=0," ",SMALL(L$4:L$15,7))</f>
        <v>155</v>
      </c>
      <c r="M26" s="96">
        <f t="shared" si="18"/>
        <v>15</v>
      </c>
      <c r="N26" s="122" t="str">
        <f t="shared" si="19"/>
        <v>Roger O</v>
      </c>
      <c r="O26" s="123"/>
      <c r="P26" s="124"/>
      <c r="Q26" s="98" t="str">
        <f t="shared" si="20"/>
        <v>71</v>
      </c>
      <c r="R26" s="99">
        <f>IF(P4+P5+P6+P7+P8+P9+P10+P11+P12+P13+P14+P15=0," ",SMALL(R4:R15,7))</f>
        <v>226</v>
      </c>
      <c r="S26" s="96">
        <f t="shared" si="21"/>
        <v>18</v>
      </c>
      <c r="T26" s="122" t="str">
        <f t="shared" si="22"/>
        <v>John PRoger OIan</v>
      </c>
      <c r="U26" s="123"/>
      <c r="V26" s="124"/>
      <c r="W26" s="44" t="str">
        <f t="shared" si="23"/>
        <v>746971</v>
      </c>
      <c r="X26" s="73">
        <f>IF(V4+V5+V6+V7+V8+V9+V10+V11+V12+V13+V14+V15=0," ",SMALL(X4:X15,7))</f>
        <v>295</v>
      </c>
      <c r="Y26" s="63">
        <f t="shared" si="24"/>
        <v>21</v>
      </c>
      <c r="Z26" s="113" t="str">
        <f t="shared" si="25"/>
        <v>Joe M</v>
      </c>
      <c r="AA26" s="114"/>
      <c r="AB26" s="115"/>
      <c r="AC26" s="44" t="str">
        <f t="shared" si="26"/>
        <v>65</v>
      </c>
      <c r="AD26" s="73">
        <f>IF(AB4+AB5+AB6+AB7+AB8+AB9+AB10+AB11+AB12+AB13+AB14+AB15=0," ",SMALL(AD4:AD15,7))</f>
        <v>363</v>
      </c>
      <c r="AE26" s="63">
        <f t="shared" si="27"/>
        <v>12</v>
      </c>
      <c r="AF26" s="113" t="str">
        <f t="shared" si="28"/>
        <v xml:space="preserve"> </v>
      </c>
      <c r="AG26" s="114"/>
      <c r="AH26" s="115"/>
      <c r="AI26" s="44" t="str">
        <f t="shared" si="29"/>
        <v xml:space="preserve"> </v>
      </c>
      <c r="AJ26" s="73" t="str">
        <f>IF(AH4+AH5+AH6+AH7+AH8+AH9+AH10+AH11+AH12+AH13+AH14+AH15=0," ",SMALL(AJ4:AJ15,7))</f>
        <v xml:space="preserve"> </v>
      </c>
      <c r="AK26" s="63" t="str">
        <f t="shared" si="30"/>
        <v xml:space="preserve"> </v>
      </c>
      <c r="AL26" s="113" t="str">
        <f t="shared" si="31"/>
        <v xml:space="preserve"> </v>
      </c>
      <c r="AM26" s="114"/>
      <c r="AN26" s="115"/>
      <c r="AO26" s="44" t="str">
        <f t="shared" si="32"/>
        <v xml:space="preserve"> </v>
      </c>
      <c r="AP26" s="73" t="str">
        <f>IF(AN4+AN5+AN6+AN7+AN8+AN9+AN10+AN11+AN12+AN13+AN14+AN15=0," ",SMALL(AP4:AP15,7))</f>
        <v xml:space="preserve"> </v>
      </c>
      <c r="AQ26" s="103" t="str">
        <f t="shared" si="33"/>
        <v xml:space="preserve"> </v>
      </c>
      <c r="AR26" s="18"/>
    </row>
    <row r="27" spans="1:44" ht="20.100000000000001" customHeight="1">
      <c r="A27" s="26">
        <v>8</v>
      </c>
      <c r="B27" s="119" t="str">
        <f t="shared" si="14"/>
        <v>John P</v>
      </c>
      <c r="C27" s="120"/>
      <c r="D27" s="121"/>
      <c r="E27" s="67" t="str">
        <f t="shared" si="15"/>
        <v>79</v>
      </c>
      <c r="F27" s="45">
        <f>IF(SUM(D$4:D$15)=0," ",SMALL(F$4:F$15,8))</f>
        <v>79</v>
      </c>
      <c r="G27" s="70">
        <f t="shared" si="16"/>
        <v>9</v>
      </c>
      <c r="H27" s="109" t="str">
        <f t="shared" si="17"/>
        <v>John P</v>
      </c>
      <c r="I27" s="110"/>
      <c r="J27" s="111"/>
      <c r="K27" s="45" t="str">
        <f t="shared" si="34"/>
        <v>77</v>
      </c>
      <c r="L27" s="72">
        <f>IF(SUM(J$4:J$15)=0," ",SMALL(L$4:L$15,8))</f>
        <v>156</v>
      </c>
      <c r="M27" s="81">
        <f t="shared" si="18"/>
        <v>16</v>
      </c>
      <c r="N27" s="109" t="str">
        <f t="shared" si="19"/>
        <v>Dave</v>
      </c>
      <c r="O27" s="110"/>
      <c r="P27" s="111"/>
      <c r="Q27" s="45" t="str">
        <f t="shared" si="20"/>
        <v>71</v>
      </c>
      <c r="R27" s="72">
        <f>IF(P4+P5+P6+P7+P8+P9+P10+P11+P12+P13+P14+P15=0," ",SMALL(R4:R15,8))</f>
        <v>228</v>
      </c>
      <c r="S27" s="81">
        <f t="shared" si="21"/>
        <v>20</v>
      </c>
      <c r="T27" s="109" t="str">
        <f t="shared" si="22"/>
        <v>John PRoger OIan</v>
      </c>
      <c r="U27" s="110"/>
      <c r="V27" s="111"/>
      <c r="W27" s="45" t="str">
        <f t="shared" si="23"/>
        <v>746971</v>
      </c>
      <c r="X27" s="72">
        <f>IF(V4+V5+V6+V7+V8+V9+V10+V11+V12+V13+V14+V15=0," ",SMALL(X4:X15,8))</f>
        <v>295</v>
      </c>
      <c r="Y27" s="81">
        <f t="shared" si="24"/>
        <v>21</v>
      </c>
      <c r="Z27" s="109" t="str">
        <f t="shared" si="25"/>
        <v>Dennis</v>
      </c>
      <c r="AA27" s="110"/>
      <c r="AB27" s="111"/>
      <c r="AC27" s="45" t="str">
        <f t="shared" si="26"/>
        <v>73</v>
      </c>
      <c r="AD27" s="72">
        <f>IF(AB4+AB5+AB6+AB7+AB8+AB9+AB10+AB11+AB12+AB13+AB14+AB15=0," ",SMALL(AD4:AD15,8))</f>
        <v>364</v>
      </c>
      <c r="AE27" s="81">
        <f t="shared" si="27"/>
        <v>13</v>
      </c>
      <c r="AF27" s="109" t="str">
        <f t="shared" si="28"/>
        <v xml:space="preserve"> </v>
      </c>
      <c r="AG27" s="110"/>
      <c r="AH27" s="111"/>
      <c r="AI27" s="45" t="str">
        <f t="shared" si="29"/>
        <v xml:space="preserve"> </v>
      </c>
      <c r="AJ27" s="72" t="str">
        <f>IF(AH4+AH5+AH6+AH7+AH8+AH9+AH10+AH11+AH12+AH13+AH14+AH15=0," ",SMALL(AJ4:AJ15,8))</f>
        <v xml:space="preserve"> </v>
      </c>
      <c r="AK27" s="81" t="str">
        <f t="shared" si="30"/>
        <v xml:space="preserve"> </v>
      </c>
      <c r="AL27" s="109" t="str">
        <f t="shared" si="31"/>
        <v xml:space="preserve"> </v>
      </c>
      <c r="AM27" s="110"/>
      <c r="AN27" s="111"/>
      <c r="AO27" s="45" t="str">
        <f t="shared" si="32"/>
        <v xml:space="preserve"> </v>
      </c>
      <c r="AP27" s="72" t="str">
        <f>IF(AN4+AN5+AN6+AN7+AN8+AN9+AN10+AN11+AN12+AN13+AN14+AN15=0," ",SMALL(AP4:AP15,8))</f>
        <v xml:space="preserve"> </v>
      </c>
      <c r="AQ27" s="102" t="str">
        <f t="shared" si="33"/>
        <v xml:space="preserve"> </v>
      </c>
      <c r="AR27" s="18"/>
    </row>
    <row r="28" spans="1:44" ht="20.100000000000001" customHeight="1">
      <c r="A28" s="97">
        <v>9</v>
      </c>
      <c r="B28" s="127" t="str">
        <f t="shared" si="14"/>
        <v>Roger O</v>
      </c>
      <c r="C28" s="128"/>
      <c r="D28" s="129"/>
      <c r="E28" s="93" t="str">
        <f t="shared" si="15"/>
        <v>80</v>
      </c>
      <c r="F28" s="98">
        <f>IF(SUM(D$4:D$15)=0," ",SMALL(F$4:F$15,9))</f>
        <v>80</v>
      </c>
      <c r="G28" s="82">
        <f t="shared" si="16"/>
        <v>10</v>
      </c>
      <c r="H28" s="122" t="str">
        <f t="shared" si="17"/>
        <v>NickDave</v>
      </c>
      <c r="I28" s="123"/>
      <c r="J28" s="124"/>
      <c r="K28" s="98" t="str">
        <f t="shared" si="34"/>
        <v>8055</v>
      </c>
      <c r="L28" s="99">
        <f>IF(SUM(J$4:J$15)=0," ",SMALL(L$4:L$15,9))</f>
        <v>157</v>
      </c>
      <c r="M28" s="96">
        <f t="shared" si="18"/>
        <v>17</v>
      </c>
      <c r="N28" s="122" t="str">
        <f t="shared" si="19"/>
        <v>George</v>
      </c>
      <c r="O28" s="123"/>
      <c r="P28" s="124"/>
      <c r="Q28" s="98" t="str">
        <f t="shared" si="20"/>
        <v>76</v>
      </c>
      <c r="R28" s="99">
        <f>IF(P4+P5+P6+P7+P8+P9+P10+P11+P12+P13+P14+P15=0," ",SMALL(R4:R15,9))</f>
        <v>230</v>
      </c>
      <c r="S28" s="96">
        <f t="shared" si="21"/>
        <v>22</v>
      </c>
      <c r="T28" s="122" t="str">
        <f t="shared" si="22"/>
        <v>John PRoger OIan</v>
      </c>
      <c r="U28" s="123"/>
      <c r="V28" s="124"/>
      <c r="W28" s="44" t="str">
        <f t="shared" si="23"/>
        <v>746971</v>
      </c>
      <c r="X28" s="73">
        <f>IF(V4+V5+V6+V7+V8+V9+V10+V11+V12+V13+V14+V15=0," ",SMALL(X4:X15,9))</f>
        <v>295</v>
      </c>
      <c r="Y28" s="63">
        <f t="shared" si="24"/>
        <v>21</v>
      </c>
      <c r="Z28" s="113" t="str">
        <f t="shared" si="25"/>
        <v>John P</v>
      </c>
      <c r="AA28" s="114"/>
      <c r="AB28" s="115"/>
      <c r="AC28" s="44" t="str">
        <f t="shared" si="26"/>
        <v>70</v>
      </c>
      <c r="AD28" s="73">
        <f>IF(AB4+AB5+AB6+AB7+AB8+AB9+AB10+AB11+AB12+AB13+AB14+AB15=0," ",SMALL(AD4:AD15,9))</f>
        <v>365</v>
      </c>
      <c r="AE28" s="63">
        <f t="shared" si="27"/>
        <v>14</v>
      </c>
      <c r="AF28" s="113" t="str">
        <f t="shared" si="28"/>
        <v xml:space="preserve"> </v>
      </c>
      <c r="AG28" s="114"/>
      <c r="AH28" s="115"/>
      <c r="AI28" s="44" t="str">
        <f t="shared" si="29"/>
        <v xml:space="preserve"> </v>
      </c>
      <c r="AJ28" s="73" t="str">
        <f>IF(AH4+AH5+AH6+AH7+AH8+AH9+AH10+AH11+AH12+AH13+AH14+AH15=0," ",SMALL(AJ4:AJ15,9))</f>
        <v xml:space="preserve"> </v>
      </c>
      <c r="AK28" s="63" t="str">
        <f t="shared" si="30"/>
        <v xml:space="preserve"> </v>
      </c>
      <c r="AL28" s="113" t="str">
        <f t="shared" si="31"/>
        <v xml:space="preserve"> </v>
      </c>
      <c r="AM28" s="114"/>
      <c r="AN28" s="115"/>
      <c r="AO28" s="44" t="str">
        <f t="shared" si="32"/>
        <v xml:space="preserve"> </v>
      </c>
      <c r="AP28" s="73" t="str">
        <f>IF(AN4+AN5+AN6+AN7+AN8+AN9+AN10+AN11+AN12+AN13+AN14+AN15=0," ",SMALL(AP4:AP15,9))</f>
        <v xml:space="preserve"> </v>
      </c>
      <c r="AQ28" s="103" t="str">
        <f t="shared" si="33"/>
        <v xml:space="preserve"> </v>
      </c>
      <c r="AR28" s="18"/>
    </row>
    <row r="29" spans="1:44" ht="20.100000000000001" customHeight="1">
      <c r="A29" s="26">
        <v>10</v>
      </c>
      <c r="B29" s="119" t="str">
        <f t="shared" si="14"/>
        <v>Carl</v>
      </c>
      <c r="C29" s="120"/>
      <c r="D29" s="121"/>
      <c r="E29" s="67" t="str">
        <f t="shared" si="15"/>
        <v>82</v>
      </c>
      <c r="F29" s="45">
        <f>IF(SUM(D$4:D$15)=0," ",SMALL(F$4:F$15,10))</f>
        <v>82</v>
      </c>
      <c r="G29" s="70">
        <f t="shared" si="16"/>
        <v>12</v>
      </c>
      <c r="H29" s="109" t="str">
        <f t="shared" si="17"/>
        <v>NickDave</v>
      </c>
      <c r="I29" s="110"/>
      <c r="J29" s="111"/>
      <c r="K29" s="45" t="str">
        <f t="shared" si="34"/>
        <v>8055</v>
      </c>
      <c r="L29" s="72">
        <f>IF(SUM(J$4:J$15)=0," ",SMALL(L$4:L$15,10))</f>
        <v>157</v>
      </c>
      <c r="M29" s="81">
        <f t="shared" si="18"/>
        <v>17</v>
      </c>
      <c r="N29" s="109" t="str">
        <f t="shared" si="19"/>
        <v>Joe M</v>
      </c>
      <c r="O29" s="110"/>
      <c r="P29" s="111"/>
      <c r="Q29" s="45" t="str">
        <f t="shared" si="20"/>
        <v>74</v>
      </c>
      <c r="R29" s="72">
        <f>IF(P4+P5+P6+P7+P8+P9+P10+P11+P12+P13+P14+P15=0," ",SMALL(R4:R15,10))</f>
        <v>232</v>
      </c>
      <c r="S29" s="81">
        <f t="shared" si="21"/>
        <v>24</v>
      </c>
      <c r="T29" s="109" t="str">
        <f t="shared" si="22"/>
        <v>Joe M</v>
      </c>
      <c r="U29" s="110"/>
      <c r="V29" s="111"/>
      <c r="W29" s="45" t="str">
        <f t="shared" si="23"/>
        <v>66</v>
      </c>
      <c r="X29" s="72">
        <f>IF(V4+V5+V6+V7+V8+V9+V10+V11+V12+V13+V14+V15=0," ",SMALL(X4:X15,10))</f>
        <v>298</v>
      </c>
      <c r="Y29" s="81">
        <f t="shared" si="24"/>
        <v>24</v>
      </c>
      <c r="Z29" s="109" t="str">
        <f t="shared" si="25"/>
        <v>Roger O</v>
      </c>
      <c r="AA29" s="110"/>
      <c r="AB29" s="111"/>
      <c r="AC29" s="45" t="str">
        <f t="shared" si="26"/>
        <v>85</v>
      </c>
      <c r="AD29" s="72">
        <f>IF(AB4+AB5+AB6+AB7+AB8+AB9+AB10+AB11+AB12+AB13+AB14+AB15=0," ",SMALL(AD4:AD15,10))</f>
        <v>380</v>
      </c>
      <c r="AE29" s="81">
        <f t="shared" si="27"/>
        <v>29</v>
      </c>
      <c r="AF29" s="109" t="str">
        <f t="shared" si="28"/>
        <v xml:space="preserve"> </v>
      </c>
      <c r="AG29" s="110"/>
      <c r="AH29" s="111"/>
      <c r="AI29" s="45" t="str">
        <f t="shared" si="29"/>
        <v xml:space="preserve"> </v>
      </c>
      <c r="AJ29" s="72" t="str">
        <f>IF(AH4+AH5+AH6+AH7+AH8+AH9+AH10+AH11+AH12+AH13+AH14+AH15=0," ",SMALL(AJ4:AJ15,10))</f>
        <v xml:space="preserve"> </v>
      </c>
      <c r="AK29" s="81" t="str">
        <f t="shared" si="30"/>
        <v xml:space="preserve"> </v>
      </c>
      <c r="AL29" s="109" t="str">
        <f t="shared" si="31"/>
        <v xml:space="preserve"> </v>
      </c>
      <c r="AM29" s="110"/>
      <c r="AN29" s="111"/>
      <c r="AO29" s="45" t="str">
        <f t="shared" si="32"/>
        <v xml:space="preserve"> </v>
      </c>
      <c r="AP29" s="72" t="str">
        <f>IF(AN4+AN5+AN6+AN7+AN8+AN9+AN10+AN11+AN12+AN13+AN14+AN15=0," ",SMALL(AP4:AP15,10))</f>
        <v xml:space="preserve"> </v>
      </c>
      <c r="AQ29" s="102" t="str">
        <f t="shared" si="33"/>
        <v xml:space="preserve"> </v>
      </c>
      <c r="AR29" s="18"/>
    </row>
    <row r="30" spans="1:44" ht="20.100000000000001" customHeight="1">
      <c r="A30" s="5">
        <v>11</v>
      </c>
      <c r="B30" s="139" t="str">
        <f t="shared" si="14"/>
        <v>Bill P</v>
      </c>
      <c r="C30" s="140"/>
      <c r="D30" s="141"/>
      <c r="E30" s="62" t="str">
        <f t="shared" si="15"/>
        <v>89</v>
      </c>
      <c r="F30" s="44">
        <f>IF(SUM(D$4:D$15)=0," ",SMALL(F$4:F$15,11))</f>
        <v>89</v>
      </c>
      <c r="G30" s="82">
        <f t="shared" si="16"/>
        <v>19</v>
      </c>
      <c r="H30" s="122" t="str">
        <f t="shared" si="17"/>
        <v>Joe M</v>
      </c>
      <c r="I30" s="123"/>
      <c r="J30" s="124"/>
      <c r="K30" s="98" t="str">
        <f t="shared" si="34"/>
        <v>80</v>
      </c>
      <c r="L30" s="99">
        <f>IF(SUM(J$4:J$15)=0," ",SMALL(L$4:L$15,11))</f>
        <v>158</v>
      </c>
      <c r="M30" s="96">
        <f t="shared" si="18"/>
        <v>18</v>
      </c>
      <c r="N30" s="122" t="str">
        <f t="shared" si="19"/>
        <v>Nick</v>
      </c>
      <c r="O30" s="123"/>
      <c r="P30" s="124"/>
      <c r="Q30" s="98" t="str">
        <f t="shared" si="20"/>
        <v>84</v>
      </c>
      <c r="R30" s="73">
        <f>IF(P4+P5+P6+P7+P8+P9+P10+P11+P12+P13+P14+P15=0," ",SMALL(R4:R15,11))</f>
        <v>241</v>
      </c>
      <c r="S30" s="63">
        <f t="shared" si="21"/>
        <v>33</v>
      </c>
      <c r="T30" s="113" t="str">
        <f t="shared" si="22"/>
        <v>Nick</v>
      </c>
      <c r="U30" s="114"/>
      <c r="V30" s="115"/>
      <c r="W30" s="44" t="str">
        <f t="shared" si="23"/>
        <v>67</v>
      </c>
      <c r="X30" s="73">
        <f>IF(V4+V5+V6+V7+V8+V9+V10+V11+V12+V13+V14+V15=0," ",SMALL(X4:X15,11))</f>
        <v>308</v>
      </c>
      <c r="Y30" s="63">
        <f t="shared" si="24"/>
        <v>34</v>
      </c>
      <c r="Z30" s="113" t="str">
        <f t="shared" si="25"/>
        <v>Nick</v>
      </c>
      <c r="AA30" s="114"/>
      <c r="AB30" s="115"/>
      <c r="AC30" s="44" t="str">
        <f t="shared" si="26"/>
        <v>75</v>
      </c>
      <c r="AD30" s="73">
        <f>IF(AB4+AB5+AB6+AB7+AB8+AB9+AB10+AB11+AB12+AB13+AB14+AB15=0," ",SMALL(AD4:AD15,11))</f>
        <v>383</v>
      </c>
      <c r="AE30" s="63">
        <f t="shared" si="27"/>
        <v>32</v>
      </c>
      <c r="AF30" s="113" t="str">
        <f t="shared" si="28"/>
        <v xml:space="preserve"> </v>
      </c>
      <c r="AG30" s="114"/>
      <c r="AH30" s="115"/>
      <c r="AI30" s="44" t="str">
        <f t="shared" si="29"/>
        <v xml:space="preserve"> </v>
      </c>
      <c r="AJ30" s="73" t="str">
        <f>IF(AH4+AH5+AH6+AH7+AH8+AH9+AH10+AH11+AH12+AH13+AH14+AH15=0," ",SMALL(AJ4:AJ15,11))</f>
        <v xml:space="preserve"> </v>
      </c>
      <c r="AK30" s="63" t="str">
        <f t="shared" si="30"/>
        <v xml:space="preserve"> </v>
      </c>
      <c r="AL30" s="113" t="str">
        <f t="shared" si="31"/>
        <v xml:space="preserve"> </v>
      </c>
      <c r="AM30" s="114"/>
      <c r="AN30" s="115"/>
      <c r="AO30" s="44" t="str">
        <f t="shared" si="32"/>
        <v xml:space="preserve"> </v>
      </c>
      <c r="AP30" s="73" t="str">
        <f>IF(AN4+AN5+AN6+AN7+AN8+AN9+AN10+AN11+AN12+AN13+AN14+AN15=0," ",SMALL(AP4:AP15,11))</f>
        <v xml:space="preserve"> </v>
      </c>
      <c r="AQ30" s="103" t="str">
        <f t="shared" si="33"/>
        <v xml:space="preserve"> </v>
      </c>
      <c r="AR30" s="18"/>
    </row>
    <row r="31" spans="1:44" ht="20.100000000000001" customHeight="1" thickBot="1">
      <c r="A31" s="27">
        <v>12</v>
      </c>
      <c r="B31" s="116" t="str">
        <f t="shared" si="14"/>
        <v>Dave</v>
      </c>
      <c r="C31" s="117"/>
      <c r="D31" s="118"/>
      <c r="E31" s="46" t="str">
        <f t="shared" si="15"/>
        <v>102</v>
      </c>
      <c r="F31" s="46">
        <f>IF(SUM(D$4:D$15)=0," ",SMALL(F$4:F$15,12))</f>
        <v>102</v>
      </c>
      <c r="G31" s="47">
        <f t="shared" si="16"/>
        <v>32</v>
      </c>
      <c r="H31" s="116" t="str">
        <f t="shared" si="17"/>
        <v>Bill P</v>
      </c>
      <c r="I31" s="117"/>
      <c r="J31" s="118"/>
      <c r="K31" s="46" t="str">
        <f t="shared" si="34"/>
        <v>76</v>
      </c>
      <c r="L31" s="74">
        <f>IF(SUM(J$4:J$15)=0," ",SMALL(L$4:L$15,12))</f>
        <v>165</v>
      </c>
      <c r="M31" s="47">
        <f t="shared" si="18"/>
        <v>25</v>
      </c>
      <c r="N31" s="116" t="str">
        <f t="shared" si="19"/>
        <v>Bill P</v>
      </c>
      <c r="O31" s="117"/>
      <c r="P31" s="118"/>
      <c r="Q31" s="46" t="str">
        <f t="shared" si="20"/>
        <v>83</v>
      </c>
      <c r="R31" s="74">
        <f>IF(P4+P5+P6+P7+P8+P9+P10+P11+P12+P13+P14+P15=0," ",SMALL(R4:R15,12))</f>
        <v>248</v>
      </c>
      <c r="S31" s="47">
        <f t="shared" si="21"/>
        <v>40</v>
      </c>
      <c r="T31" s="116" t="str">
        <f t="shared" si="22"/>
        <v>Bill P</v>
      </c>
      <c r="U31" s="117"/>
      <c r="V31" s="118"/>
      <c r="W31" s="46" t="str">
        <f t="shared" si="23"/>
        <v>69</v>
      </c>
      <c r="X31" s="74">
        <f>IF(V4+V5+V6+V7+V8+V9+V10+V11+V12+V13+V14+V15=0," ",SMALL(X4:X15,12))</f>
        <v>317</v>
      </c>
      <c r="Y31" s="47">
        <f t="shared" si="24"/>
        <v>43</v>
      </c>
      <c r="Z31" s="116" t="str">
        <f t="shared" si="25"/>
        <v>Bill P</v>
      </c>
      <c r="AA31" s="117"/>
      <c r="AB31" s="118"/>
      <c r="AC31" s="46" t="str">
        <f t="shared" si="26"/>
        <v>67</v>
      </c>
      <c r="AD31" s="74">
        <f>IF(AB4+AB5+AB6+AB7+AB8+AB9+AB10+AB11+AB12+AB13+AB14+AB15=0," ",SMALL(AD4:AD15,12))</f>
        <v>384</v>
      </c>
      <c r="AE31" s="47">
        <f t="shared" si="27"/>
        <v>33</v>
      </c>
      <c r="AF31" s="116" t="str">
        <f t="shared" si="28"/>
        <v xml:space="preserve"> </v>
      </c>
      <c r="AG31" s="117"/>
      <c r="AH31" s="118"/>
      <c r="AI31" s="46" t="str">
        <f t="shared" si="29"/>
        <v xml:space="preserve"> </v>
      </c>
      <c r="AJ31" s="74" t="str">
        <f>IF(AH4+AH5+AH6+AH7+AH8+AH9+AH10+AH11+AH12+AH13+AH14+AH15=0," ",SMALL(AJ4:AJ15,12))</f>
        <v xml:space="preserve"> </v>
      </c>
      <c r="AK31" s="47" t="str">
        <f t="shared" si="30"/>
        <v xml:space="preserve"> </v>
      </c>
      <c r="AL31" s="116" t="str">
        <f t="shared" si="31"/>
        <v xml:space="preserve"> </v>
      </c>
      <c r="AM31" s="117"/>
      <c r="AN31" s="118"/>
      <c r="AO31" s="46" t="str">
        <f t="shared" si="32"/>
        <v xml:space="preserve"> </v>
      </c>
      <c r="AP31" s="74" t="str">
        <f>IF(AN4+AN5+AN6+AN7+AN8+AN9+AN10+AN11+AN12+AN13+AN14+AN15=0," ",SMALL(AP4:AP15,12))</f>
        <v xml:space="preserve"> </v>
      </c>
      <c r="AQ31" s="104" t="str">
        <f t="shared" si="33"/>
        <v xml:space="preserve"> </v>
      </c>
      <c r="AR31" s="18"/>
    </row>
    <row r="32" spans="1:44" s="37" customFormat="1" ht="13.5" thickTop="1">
      <c r="A32" s="34"/>
      <c r="B32" s="34"/>
      <c r="C32" s="34"/>
      <c r="D32" s="34"/>
      <c r="E32" s="38"/>
      <c r="F32" s="38"/>
      <c r="G32" s="38"/>
      <c r="H32" s="34"/>
      <c r="I32" s="34"/>
      <c r="J32" s="34"/>
      <c r="K32" s="38"/>
      <c r="L32" s="38"/>
      <c r="M32" s="38"/>
      <c r="N32" s="34"/>
      <c r="O32" s="34"/>
      <c r="P32" s="34"/>
      <c r="Q32" s="38"/>
      <c r="R32" s="38"/>
      <c r="S32" s="38"/>
      <c r="T32" s="34"/>
      <c r="U32" s="34"/>
      <c r="V32" s="34"/>
      <c r="W32" s="38"/>
      <c r="X32" s="38"/>
      <c r="Y32" s="38"/>
      <c r="Z32" s="34"/>
      <c r="AA32" s="34"/>
      <c r="AB32" s="34"/>
      <c r="AC32" s="38"/>
      <c r="AD32" s="38"/>
      <c r="AE32" s="38"/>
      <c r="AF32" s="34"/>
      <c r="AG32" s="34"/>
      <c r="AH32" s="34"/>
      <c r="AI32" s="38"/>
      <c r="AJ32" s="38"/>
      <c r="AK32" s="38"/>
      <c r="AL32" s="18"/>
      <c r="AM32" s="18"/>
      <c r="AN32" s="18"/>
      <c r="AO32" s="18"/>
      <c r="AP32" s="18"/>
      <c r="AQ32" s="34"/>
      <c r="AR32" s="34"/>
    </row>
    <row r="33" spans="1:44" s="43" customFormat="1">
      <c r="A33" s="42"/>
      <c r="B33" s="42"/>
      <c r="C33" s="42"/>
      <c r="D33" s="42"/>
      <c r="E33" s="42" t="str">
        <f>IF(E16=E32," ","ERROR")</f>
        <v xml:space="preserve"> </v>
      </c>
      <c r="F33" s="42" t="str">
        <f>IF(F16=F32," ","ERROR")</f>
        <v xml:space="preserve"> </v>
      </c>
      <c r="G33" s="42"/>
      <c r="H33" s="42"/>
      <c r="I33" s="42"/>
      <c r="J33" s="42"/>
      <c r="K33" s="42" t="str">
        <f>IF(K16=K32," ","ERROR")</f>
        <v xml:space="preserve"> </v>
      </c>
      <c r="L33" s="42"/>
      <c r="M33" s="42"/>
      <c r="N33" s="42"/>
      <c r="O33" s="42"/>
      <c r="P33" s="42"/>
      <c r="Q33" s="42" t="str">
        <f>IF(Q16=Q32," ","ERROR")</f>
        <v xml:space="preserve"> </v>
      </c>
      <c r="R33" s="42"/>
      <c r="S33" s="42"/>
      <c r="T33" s="42"/>
      <c r="U33" s="42"/>
      <c r="V33" s="42"/>
      <c r="W33" s="42" t="str">
        <f>IF(W16=W32," ","ERROR")</f>
        <v xml:space="preserve"> </v>
      </c>
      <c r="X33" s="42" t="str">
        <f>IF(X16=X32," ","ERROR")</f>
        <v xml:space="preserve"> </v>
      </c>
      <c r="Y33" s="42"/>
      <c r="Z33" s="42"/>
      <c r="AA33" s="42"/>
      <c r="AB33" s="42"/>
      <c r="AC33" s="42" t="str">
        <f>IF(AC16=AC32," ","ERROR")</f>
        <v xml:space="preserve"> </v>
      </c>
      <c r="AD33" s="42" t="str">
        <f>IF(AD16=AD32," ","ERROR")</f>
        <v xml:space="preserve"> </v>
      </c>
      <c r="AE33" s="42"/>
      <c r="AF33" s="42"/>
      <c r="AG33" s="42"/>
      <c r="AH33" s="42"/>
      <c r="AI33" s="42" t="str">
        <f>IF(AI16=AI32," ","ERROR")</f>
        <v xml:space="preserve"> </v>
      </c>
      <c r="AJ33" s="42" t="str">
        <f>IF(AJ16=AJ32," ","ERROR")</f>
        <v xml:space="preserve"> </v>
      </c>
      <c r="AK33" s="42"/>
      <c r="AL33" s="18"/>
      <c r="AM33" s="18"/>
      <c r="AN33" s="18"/>
      <c r="AO33" s="18"/>
      <c r="AP33" s="18"/>
      <c r="AQ33" s="42"/>
      <c r="AR33" s="42"/>
    </row>
    <row r="34" spans="1:44" ht="12.75" customHeight="1">
      <c r="A34" s="18"/>
      <c r="B34" s="112" t="s">
        <v>15</v>
      </c>
      <c r="C34" s="112"/>
      <c r="D34" s="112"/>
      <c r="E34" s="112"/>
      <c r="F34" s="112"/>
      <c r="G34" s="112"/>
      <c r="H34" s="112"/>
      <c r="I34" s="112"/>
      <c r="J34" s="39"/>
      <c r="K34" s="39"/>
      <c r="L34" s="39"/>
      <c r="M34" s="39"/>
      <c r="N34" s="39"/>
      <c r="O34" s="40"/>
      <c r="P34" s="40"/>
      <c r="Q34" s="40"/>
      <c r="R34" s="40"/>
      <c r="S34" s="40"/>
      <c r="T34" s="40"/>
      <c r="U34" s="40"/>
      <c r="V34" s="40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ht="15.75">
      <c r="B35" s="112" t="s">
        <v>14</v>
      </c>
      <c r="C35" s="112"/>
      <c r="D35" s="112"/>
      <c r="E35" s="112"/>
      <c r="F35" s="112"/>
      <c r="G35" s="112"/>
      <c r="H35" s="112"/>
      <c r="I35" s="112"/>
      <c r="J35" s="41"/>
      <c r="K35" s="41"/>
      <c r="L35" s="41"/>
      <c r="M35" s="41"/>
      <c r="N35" s="41"/>
      <c r="O35" s="40"/>
      <c r="P35" s="40"/>
      <c r="Q35" s="40"/>
      <c r="R35" s="40"/>
      <c r="S35" s="40"/>
      <c r="T35" s="40"/>
      <c r="U35" s="40"/>
      <c r="V35" s="40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>
      <c r="A36" s="18"/>
      <c r="B36" s="18"/>
      <c r="C36" s="18"/>
      <c r="D36" s="18"/>
      <c r="E36" s="18"/>
      <c r="F36" s="18"/>
      <c r="G36" s="18"/>
      <c r="H36" s="18"/>
      <c r="I36" s="18"/>
      <c r="J36" s="41"/>
      <c r="K36" s="41"/>
      <c r="L36" s="41"/>
      <c r="M36" s="41"/>
      <c r="N36" s="41"/>
      <c r="O36" s="40"/>
      <c r="P36" s="40"/>
      <c r="Q36" s="40"/>
      <c r="R36" s="40"/>
      <c r="S36" s="40"/>
      <c r="T36" s="40"/>
      <c r="U36" s="40"/>
      <c r="V36" s="40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</sheetData>
  <mergeCells count="108">
    <mergeCell ref="N26:P26"/>
    <mergeCell ref="T27:V27"/>
    <mergeCell ref="T28:V28"/>
    <mergeCell ref="T29:V29"/>
    <mergeCell ref="T23:V23"/>
    <mergeCell ref="T24:V24"/>
    <mergeCell ref="Z26:AB26"/>
    <mergeCell ref="Z29:AB29"/>
    <mergeCell ref="T20:V20"/>
    <mergeCell ref="T21:V21"/>
    <mergeCell ref="T22:V22"/>
    <mergeCell ref="AF30:AH30"/>
    <mergeCell ref="AF31:AH31"/>
    <mergeCell ref="B30:D30"/>
    <mergeCell ref="B31:D31"/>
    <mergeCell ref="N30:P30"/>
    <mergeCell ref="N31:P31"/>
    <mergeCell ref="H20:J20"/>
    <mergeCell ref="H21:J21"/>
    <mergeCell ref="H22:J22"/>
    <mergeCell ref="H23:J23"/>
    <mergeCell ref="H24:J24"/>
    <mergeCell ref="H25:J25"/>
    <mergeCell ref="H26:J26"/>
    <mergeCell ref="H30:J30"/>
    <mergeCell ref="T30:V30"/>
    <mergeCell ref="T31:V31"/>
    <mergeCell ref="Z20:AB20"/>
    <mergeCell ref="Z21:AB21"/>
    <mergeCell ref="Z22:AB22"/>
    <mergeCell ref="Z23:AB23"/>
    <mergeCell ref="Z24:AB24"/>
    <mergeCell ref="Z25:AB25"/>
    <mergeCell ref="N28:P28"/>
    <mergeCell ref="N29:P29"/>
    <mergeCell ref="C1:F1"/>
    <mergeCell ref="N20:P20"/>
    <mergeCell ref="N21:P21"/>
    <mergeCell ref="N22:P22"/>
    <mergeCell ref="N23:P23"/>
    <mergeCell ref="N24:P24"/>
    <mergeCell ref="N25:P25"/>
    <mergeCell ref="AF21:AH21"/>
    <mergeCell ref="AF22:AH22"/>
    <mergeCell ref="AF23:AH23"/>
    <mergeCell ref="AF24:AH24"/>
    <mergeCell ref="AF25:AH25"/>
    <mergeCell ref="T18:Y18"/>
    <mergeCell ref="B18:G18"/>
    <mergeCell ref="H18:M18"/>
    <mergeCell ref="N18:S18"/>
    <mergeCell ref="AM1:AP1"/>
    <mergeCell ref="AL19:AN19"/>
    <mergeCell ref="T19:V19"/>
    <mergeCell ref="AG1:AJ1"/>
    <mergeCell ref="AA1:AD1"/>
    <mergeCell ref="Z19:AB19"/>
    <mergeCell ref="AF19:AH19"/>
    <mergeCell ref="H27:J27"/>
    <mergeCell ref="H28:J28"/>
    <mergeCell ref="N19:P19"/>
    <mergeCell ref="Z18:AE18"/>
    <mergeCell ref="I1:L1"/>
    <mergeCell ref="U1:X1"/>
    <mergeCell ref="B17:AQ17"/>
    <mergeCell ref="AL18:AQ18"/>
    <mergeCell ref="AF18:AK18"/>
    <mergeCell ref="O1:R1"/>
    <mergeCell ref="B20:D20"/>
    <mergeCell ref="B24:D24"/>
    <mergeCell ref="B25:D25"/>
    <mergeCell ref="B26:D26"/>
    <mergeCell ref="B27:D27"/>
    <mergeCell ref="B28:D28"/>
    <mergeCell ref="N27:P27"/>
    <mergeCell ref="AL22:AN22"/>
    <mergeCell ref="AL23:AN23"/>
    <mergeCell ref="B19:D19"/>
    <mergeCell ref="H19:J19"/>
    <mergeCell ref="B21:D21"/>
    <mergeCell ref="B22:D22"/>
    <mergeCell ref="B23:D23"/>
    <mergeCell ref="AF20:AH20"/>
    <mergeCell ref="AL20:AN20"/>
    <mergeCell ref="AL29:AN29"/>
    <mergeCell ref="AL21:AN21"/>
    <mergeCell ref="B34:I34"/>
    <mergeCell ref="B35:I35"/>
    <mergeCell ref="AL24:AN24"/>
    <mergeCell ref="AL25:AN25"/>
    <mergeCell ref="AL30:AN30"/>
    <mergeCell ref="AL31:AN31"/>
    <mergeCell ref="AL26:AN26"/>
    <mergeCell ref="AL27:AN27"/>
    <mergeCell ref="AL28:AN28"/>
    <mergeCell ref="H31:J31"/>
    <mergeCell ref="H29:J29"/>
    <mergeCell ref="B29:D29"/>
    <mergeCell ref="AF28:AH28"/>
    <mergeCell ref="T25:V25"/>
    <mergeCell ref="T26:V26"/>
    <mergeCell ref="Z30:AB30"/>
    <mergeCell ref="Z27:AB27"/>
    <mergeCell ref="Z28:AB28"/>
    <mergeCell ref="AF26:AH26"/>
    <mergeCell ref="AF27:AH27"/>
    <mergeCell ref="Z31:AB31"/>
    <mergeCell ref="AF29:AH29"/>
  </mergeCells>
  <phoneticPr fontId="0" type="noConversion"/>
  <printOptions horizontalCentered="1"/>
  <pageMargins left="0.75" right="0.75" top="1" bottom="1" header="0.5" footer="0.5"/>
  <pageSetup scale="50" orientation="landscape" r:id="rId1"/>
  <headerFooter alignWithMargins="0">
    <oddHeader>&amp;C&amp;"Palatino Linotype,Bold"&amp;18Hack Masters  Golf Tournament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Company>The Xerox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Murray</dc:creator>
  <cp:lastModifiedBy>Joseph Murray</cp:lastModifiedBy>
  <cp:lastPrinted>2008-07-03T12:02:40Z</cp:lastPrinted>
  <dcterms:created xsi:type="dcterms:W3CDTF">2004-05-20T17:39:13Z</dcterms:created>
  <dcterms:modified xsi:type="dcterms:W3CDTF">2012-07-31T20:59:09Z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SHFileName[1]">
    <vt:lpwstr>C:\Program Files\Palm\Joe\qsheet\Unfiled\Active Card.qsh</vt:lpwstr>
  </property>
  <property fmtid="{D5CDD505-2E9C-101B-9397-08002B2CF9AE}" pid="3" name="QSHFileName">
    <vt:lpwstr>PROPERTY_CHUNKS=1</vt:lpwstr>
  </property>
</Properties>
</file>